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55" windowHeight="12270" activeTab="1"/>
  </bookViews>
  <sheets>
    <sheet name="Ur" sheetId="1" r:id="rId1"/>
    <sheet name="Main" sheetId="2" r:id="rId2"/>
    <sheet name="Sheet2" sheetId="3" r:id="rId3"/>
    <sheet name="Sheet3" sheetId="4" r:id="rId4"/>
  </sheets>
  <definedNames>
    <definedName name="solver_adj" localSheetId="1" hidden="1">'Main'!$G$3:$Q$3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'Main'!$G$3:$Q$3</definedName>
    <definedName name="solver_lhs2" localSheetId="1" hidden="1">'Main'!$G$3:$Q$3</definedName>
    <definedName name="solver_lhs3" localSheetId="1" hidden="1">'Main'!$G$3:$Q$3</definedName>
    <definedName name="solver_lin" localSheetId="1" hidden="1">2</definedName>
    <definedName name="solver_neg" localSheetId="1" hidden="1">2</definedName>
    <definedName name="solver_num" localSheetId="1" hidden="1">3</definedName>
    <definedName name="solver_nwt" localSheetId="1" hidden="1">1</definedName>
    <definedName name="solver_opt" localSheetId="1" hidden="1">'Main'!$AN$4</definedName>
    <definedName name="solver_pre" localSheetId="1" hidden="1">0.000001</definedName>
    <definedName name="solver_rel1" localSheetId="1" hidden="1">1</definedName>
    <definedName name="solver_rel2" localSheetId="1" hidden="1">3</definedName>
    <definedName name="solver_rel3" localSheetId="1" hidden="1">3</definedName>
    <definedName name="solver_rhs1" localSheetId="1" hidden="1">50</definedName>
    <definedName name="solver_rhs2" localSheetId="1" hidden="1">-50</definedName>
    <definedName name="solver_rhs3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<sst xmlns="http://schemas.openxmlformats.org/spreadsheetml/2006/main" count="249" uniqueCount="54">
  <si>
    <t>maN- other</t>
  </si>
  <si>
    <t>paN-RED-</t>
  </si>
  <si>
    <t>maN-RED</t>
  </si>
  <si>
    <t>maN- adversative</t>
  </si>
  <si>
    <t>paN- noun</t>
  </si>
  <si>
    <t>p</t>
  </si>
  <si>
    <t>t/s</t>
  </si>
  <si>
    <t>k</t>
  </si>
  <si>
    <t>b</t>
  </si>
  <si>
    <t>d</t>
  </si>
  <si>
    <t>g</t>
  </si>
  <si>
    <t>Fit to Observed</t>
  </si>
  <si>
    <t>paN- reservational</t>
  </si>
  <si>
    <t>Observed</t>
  </si>
  <si>
    <t>NasSub</t>
  </si>
  <si>
    <t>nng</t>
  </si>
  <si>
    <t>ng</t>
  </si>
  <si>
    <t>*NC</t>
  </si>
  <si>
    <t>Base harmony</t>
  </si>
  <si>
    <t>Affix harmony</t>
  </si>
  <si>
    <t>Harmony</t>
  </si>
  <si>
    <t>eH</t>
  </si>
  <si>
    <t>Z</t>
  </si>
  <si>
    <t>ln p</t>
  </si>
  <si>
    <t>L</t>
  </si>
  <si>
    <t>penalizes:</t>
  </si>
  <si>
    <t>none</t>
  </si>
  <si>
    <t>under</t>
  </si>
  <si>
    <t>others observed</t>
  </si>
  <si>
    <t>base</t>
  </si>
  <si>
    <t>affix</t>
  </si>
  <si>
    <t>observed</t>
  </si>
  <si>
    <t>xstart</t>
  </si>
  <si>
    <t>xend</t>
  </si>
  <si>
    <t>seriesTitle</t>
  </si>
  <si>
    <t>displace</t>
  </si>
  <si>
    <t>point</t>
  </si>
  <si>
    <t>yaxislabel</t>
  </si>
  <si>
    <t>xaxislabel</t>
  </si>
  <si>
    <t>Probability of Nasal Substitution</t>
  </si>
  <si>
    <t>maN- advers.</t>
  </si>
  <si>
    <t>paN- reserv.</t>
  </si>
  <si>
    <t>toplabel</t>
  </si>
  <si>
    <t>count</t>
  </si>
  <si>
    <t>fontsize</t>
  </si>
  <si>
    <t>Predicted</t>
  </si>
  <si>
    <t>Count</t>
  </si>
  <si>
    <t>Error</t>
  </si>
  <si>
    <t>times freq</t>
  </si>
  <si>
    <t>Squared Error</t>
  </si>
  <si>
    <t>Mean Error</t>
  </si>
  <si>
    <t>RMS Error</t>
  </si>
  <si>
    <t>Error sum</t>
  </si>
  <si>
    <t>Sq. sum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</si>
</sst>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.2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wrapText="1"/>
    </xf>
    <xf numFmtId="1" fontId="0" fillId="0" borderId="0" xfId="0" applyNumberFormat="1" applyFont="1" applyBorder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Ur!$C$2</c:f>
              <c:strCache>
                <c:ptCount val="1"/>
                <c:pt idx="0">
                  <c:v>maN- other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Ur!$B$3:$B$8</c:f>
              <c:strCache/>
            </c:strRef>
          </c:cat>
          <c:val>
            <c:numRef>
              <c:f>Ur!$C$3:$C$8</c:f>
              <c:numCache/>
            </c:numRef>
          </c:val>
          <c:smooth val="0"/>
        </c:ser>
        <c:ser>
          <c:idx val="1"/>
          <c:order val="1"/>
          <c:tx>
            <c:strRef>
              <c:f>Ur!$D$2</c:f>
              <c:strCache>
                <c:ptCount val="1"/>
                <c:pt idx="0">
                  <c:v>paN-RED-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Ur!$B$3:$B$8</c:f>
              <c:strCache/>
            </c:strRef>
          </c:cat>
          <c:val>
            <c:numRef>
              <c:f>Ur!$D$3:$D$8</c:f>
              <c:numCache/>
            </c:numRef>
          </c:val>
          <c:smooth val="0"/>
        </c:ser>
        <c:ser>
          <c:idx val="2"/>
          <c:order val="2"/>
          <c:tx>
            <c:strRef>
              <c:f>Ur!$E$2</c:f>
              <c:strCache>
                <c:ptCount val="1"/>
                <c:pt idx="0">
                  <c:v>maN- adversative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Ur!$B$3:$B$8</c:f>
              <c:strCache/>
            </c:strRef>
          </c:cat>
          <c:val>
            <c:numRef>
              <c:f>Ur!$E$3:$E$8</c:f>
              <c:numCache/>
            </c:numRef>
          </c:val>
          <c:smooth val="0"/>
        </c:ser>
        <c:ser>
          <c:idx val="3"/>
          <c:order val="3"/>
          <c:tx>
            <c:strRef>
              <c:f>Ur!$F$2</c:f>
              <c:strCache>
                <c:ptCount val="1"/>
                <c:pt idx="0">
                  <c:v>maN-RED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Ur!$B$3:$B$8</c:f>
              <c:strCache/>
            </c:strRef>
          </c:cat>
          <c:val>
            <c:numRef>
              <c:f>Ur!$F$3:$F$8</c:f>
              <c:numCache/>
            </c:numRef>
          </c:val>
          <c:smooth val="0"/>
        </c:ser>
        <c:ser>
          <c:idx val="4"/>
          <c:order val="4"/>
          <c:tx>
            <c:strRef>
              <c:f>Ur!$G$2</c:f>
              <c:strCache>
                <c:ptCount val="1"/>
                <c:pt idx="0">
                  <c:v>paN- noun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Ur!$B$3:$B$8</c:f>
              <c:strCache/>
            </c:strRef>
          </c:cat>
          <c:val>
            <c:numRef>
              <c:f>Ur!$G$3:$G$8</c:f>
              <c:numCache/>
            </c:numRef>
          </c:val>
          <c:smooth val="0"/>
        </c:ser>
        <c:ser>
          <c:idx val="5"/>
          <c:order val="5"/>
          <c:tx>
            <c:strRef>
              <c:f>Ur!$H$2</c:f>
              <c:strCache>
                <c:ptCount val="1"/>
                <c:pt idx="0">
                  <c:v>paN- reservational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Ur!$B$3:$B$8</c:f>
              <c:strCache/>
            </c:strRef>
          </c:cat>
          <c:val>
            <c:numRef>
              <c:f>Ur!$H$3:$H$8</c:f>
              <c:numCache/>
            </c:numRef>
          </c:val>
          <c:smooth val="0"/>
        </c:ser>
        <c:marker val="1"/>
        <c:axId val="2656194"/>
        <c:axId val="23905747"/>
      </c:lineChart>
      <c:catAx>
        <c:axId val="265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05747"/>
        <c:crosses val="autoZero"/>
        <c:auto val="1"/>
        <c:lblOffset val="100"/>
        <c:noMultiLvlLbl val="0"/>
      </c:catAx>
      <c:valAx>
        <c:axId val="2390574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Observed nas. sub.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61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Ur!$O$2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Ur!$N$3:$N$8</c:f>
              <c:strCache/>
            </c:strRef>
          </c:cat>
          <c:val>
            <c:numRef>
              <c:f>Ur!$O$3:$O$8</c:f>
              <c:numCache/>
            </c:numRef>
          </c:val>
          <c:smooth val="0"/>
        </c:ser>
        <c:ser>
          <c:idx val="1"/>
          <c:order val="1"/>
          <c:tx>
            <c:strRef>
              <c:f>Ur!$P$2</c:f>
              <c:strCache>
                <c:ptCount val="1"/>
                <c:pt idx="0">
                  <c:v>t/s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Ur!$N$3:$N$8</c:f>
              <c:strCache/>
            </c:strRef>
          </c:cat>
          <c:val>
            <c:numRef>
              <c:f>Ur!$P$3:$P$8</c:f>
              <c:numCache/>
            </c:numRef>
          </c:val>
          <c:smooth val="0"/>
        </c:ser>
        <c:ser>
          <c:idx val="2"/>
          <c:order val="2"/>
          <c:tx>
            <c:strRef>
              <c:f>Ur!$Q$2</c:f>
              <c:strCache>
                <c:ptCount val="1"/>
                <c:pt idx="0">
                  <c:v>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Ur!$N$3:$N$8</c:f>
              <c:strCache/>
            </c:strRef>
          </c:cat>
          <c:val>
            <c:numRef>
              <c:f>Ur!$Q$3:$Q$8</c:f>
              <c:numCache/>
            </c:numRef>
          </c:val>
          <c:smooth val="0"/>
        </c:ser>
        <c:ser>
          <c:idx val="3"/>
          <c:order val="3"/>
          <c:tx>
            <c:strRef>
              <c:f>Ur!$R$2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Ur!$N$3:$N$8</c:f>
              <c:strCache/>
            </c:strRef>
          </c:cat>
          <c:val>
            <c:numRef>
              <c:f>Ur!$R$3:$R$8</c:f>
              <c:numCache/>
            </c:numRef>
          </c:val>
          <c:smooth val="0"/>
        </c:ser>
        <c:ser>
          <c:idx val="4"/>
          <c:order val="4"/>
          <c:tx>
            <c:strRef>
              <c:f>Ur!$S$2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Ur!$N$3:$N$8</c:f>
              <c:strCache/>
            </c:strRef>
          </c:cat>
          <c:val>
            <c:numRef>
              <c:f>Ur!$S$3:$S$8</c:f>
              <c:numCache/>
            </c:numRef>
          </c:val>
          <c:smooth val="0"/>
        </c:ser>
        <c:ser>
          <c:idx val="5"/>
          <c:order val="5"/>
          <c:tx>
            <c:strRef>
              <c:f>Ur!$T$2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Ur!$N$3:$N$8</c:f>
              <c:strCache/>
            </c:strRef>
          </c:cat>
          <c:val>
            <c:numRef>
              <c:f>Ur!$T$3:$T$8</c:f>
              <c:numCache/>
            </c:numRef>
          </c:val>
          <c:smooth val="0"/>
        </c:ser>
        <c:marker val="1"/>
        <c:axId val="13825132"/>
        <c:axId val="57317325"/>
      </c:lineChart>
      <c:catAx>
        <c:axId val="1382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17325"/>
        <c:crosses val="autoZero"/>
        <c:auto val="1"/>
        <c:lblOffset val="100"/>
        <c:noMultiLvlLbl val="0"/>
      </c:catAx>
      <c:valAx>
        <c:axId val="5731732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Observed nas. sub.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25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Main!$R$47</c:f>
              <c:strCache>
                <c:ptCount val="1"/>
                <c:pt idx="0">
                  <c:v>Observed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Main!$Q$48:$Q$83</c:f>
              <c:numCache/>
            </c:numRef>
          </c:xVal>
          <c:yVal>
            <c:numRef>
              <c:f>Main!$R$48:$R$83</c:f>
              <c:numCache/>
            </c:numRef>
          </c:yVal>
          <c:smooth val="0"/>
        </c:ser>
        <c:axId val="46093878"/>
        <c:axId val="12191719"/>
      </c:scatterChart>
      <c:valAx>
        <c:axId val="4609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91719"/>
        <c:crosses val="autoZero"/>
        <c:crossBetween val="midCat"/>
        <c:dispUnits/>
      </c:valAx>
      <c:valAx>
        <c:axId val="12191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938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13</xdr:col>
      <xdr:colOff>28575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619125" y="1447800"/>
        <a:ext cx="73342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8</xdr:row>
      <xdr:rowOff>133350</xdr:rowOff>
    </xdr:from>
    <xdr:to>
      <xdr:col>24</xdr:col>
      <xdr:colOff>590550</xdr:colOff>
      <xdr:row>32</xdr:row>
      <xdr:rowOff>104775</xdr:rowOff>
    </xdr:to>
    <xdr:graphicFrame>
      <xdr:nvGraphicFramePr>
        <xdr:cNvPr id="2" name="Chart 2"/>
        <xdr:cNvGraphicFramePr/>
      </xdr:nvGraphicFramePr>
      <xdr:xfrm>
        <a:off x="8610600" y="1428750"/>
        <a:ext cx="66103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49</xdr:row>
      <xdr:rowOff>104775</xdr:rowOff>
    </xdr:from>
    <xdr:to>
      <xdr:col>28</xdr:col>
      <xdr:colOff>304800</xdr:colOff>
      <xdr:row>81</xdr:row>
      <xdr:rowOff>28575</xdr:rowOff>
    </xdr:to>
    <xdr:graphicFrame>
      <xdr:nvGraphicFramePr>
        <xdr:cNvPr id="1" name="Chart 5"/>
        <xdr:cNvGraphicFramePr/>
      </xdr:nvGraphicFramePr>
      <xdr:xfrm>
        <a:off x="10496550" y="8201025"/>
        <a:ext cx="74199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"/>
  <sheetViews>
    <sheetView workbookViewId="0" topLeftCell="A1">
      <selection activeCell="H5" sqref="H5"/>
    </sheetView>
  </sheetViews>
  <sheetFormatPr defaultColWidth="9.140625" defaultRowHeight="12.75"/>
  <sheetData>
    <row r="1" ht="12.75">
      <c r="B1" s="1" t="s">
        <v>11</v>
      </c>
    </row>
    <row r="2" spans="3:20" ht="12.75">
      <c r="C2" t="s">
        <v>0</v>
      </c>
      <c r="D2" t="s">
        <v>1</v>
      </c>
      <c r="E2" t="s">
        <v>3</v>
      </c>
      <c r="F2" t="s">
        <v>2</v>
      </c>
      <c r="G2" t="s">
        <v>4</v>
      </c>
      <c r="H2" t="s">
        <v>12</v>
      </c>
      <c r="O2" t="s">
        <v>5</v>
      </c>
      <c r="P2" t="s">
        <v>6</v>
      </c>
      <c r="Q2" t="s">
        <v>7</v>
      </c>
      <c r="R2" t="s">
        <v>8</v>
      </c>
      <c r="S2" t="s">
        <v>9</v>
      </c>
      <c r="T2" t="s">
        <v>10</v>
      </c>
    </row>
    <row r="3" spans="2:20" ht="12.75">
      <c r="B3" t="s">
        <v>5</v>
      </c>
      <c r="C3">
        <v>1</v>
      </c>
      <c r="D3">
        <v>1</v>
      </c>
      <c r="E3">
        <v>1</v>
      </c>
      <c r="F3">
        <v>1</v>
      </c>
      <c r="G3">
        <v>0.8243243243243243</v>
      </c>
      <c r="H3">
        <v>0.5</v>
      </c>
      <c r="N3" t="s">
        <v>0</v>
      </c>
      <c r="O3">
        <v>1</v>
      </c>
      <c r="P3">
        <v>1</v>
      </c>
      <c r="Q3">
        <v>0.9933333333333333</v>
      </c>
      <c r="R3">
        <v>0.9166666666666666</v>
      </c>
      <c r="S3">
        <v>0.7</v>
      </c>
      <c r="T3">
        <v>0</v>
      </c>
    </row>
    <row r="4" spans="2:20" ht="12.75">
      <c r="B4" t="s">
        <v>6</v>
      </c>
      <c r="C4">
        <v>1</v>
      </c>
      <c r="D4">
        <v>1</v>
      </c>
      <c r="E4">
        <v>1</v>
      </c>
      <c r="F4">
        <v>0.9777777777777777</v>
      </c>
      <c r="G4">
        <v>0.6722222222222223</v>
      </c>
      <c r="H4">
        <v>0.2777777777777778</v>
      </c>
      <c r="N4" t="s">
        <v>1</v>
      </c>
      <c r="O4">
        <v>1</v>
      </c>
      <c r="P4">
        <v>1</v>
      </c>
      <c r="Q4">
        <v>0.9615384615384616</v>
      </c>
      <c r="R4">
        <v>0.8428571428571429</v>
      </c>
      <c r="S4">
        <v>0.3</v>
      </c>
      <c r="T4">
        <v>0.05555555555555555</v>
      </c>
    </row>
    <row r="5" spans="2:20" ht="12.75">
      <c r="B5" t="s">
        <v>7</v>
      </c>
      <c r="C5">
        <v>0.9933333333333333</v>
      </c>
      <c r="D5">
        <v>0.9615384615384616</v>
      </c>
      <c r="E5">
        <v>1</v>
      </c>
      <c r="F5">
        <v>0.9090909090909091</v>
      </c>
      <c r="G5">
        <v>0.5</v>
      </c>
      <c r="H5">
        <v>0.2857142857142857</v>
      </c>
      <c r="N5" t="s">
        <v>3</v>
      </c>
      <c r="O5">
        <v>1</v>
      </c>
      <c r="P5">
        <v>1</v>
      </c>
      <c r="Q5">
        <v>1</v>
      </c>
      <c r="R5">
        <v>0.5</v>
      </c>
      <c r="S5">
        <v>0</v>
      </c>
      <c r="T5">
        <v>0</v>
      </c>
    </row>
    <row r="6" spans="2:20" ht="12.75">
      <c r="B6" t="s">
        <v>8</v>
      </c>
      <c r="C6">
        <v>0.9166666666666666</v>
      </c>
      <c r="D6">
        <v>0.8428571428571429</v>
      </c>
      <c r="E6">
        <v>0.5</v>
      </c>
      <c r="F6">
        <v>0.4342105263157895</v>
      </c>
      <c r="G6">
        <v>0.3333333333333333</v>
      </c>
      <c r="H6">
        <v>0.07894736842105263</v>
      </c>
      <c r="N6" t="s">
        <v>2</v>
      </c>
      <c r="O6">
        <v>1</v>
      </c>
      <c r="P6">
        <v>0.9777777777777777</v>
      </c>
      <c r="Q6">
        <v>0.9090909090909091</v>
      </c>
      <c r="R6">
        <v>0.4342105263157895</v>
      </c>
      <c r="S6">
        <v>0.07692307692307693</v>
      </c>
      <c r="T6">
        <v>0</v>
      </c>
    </row>
    <row r="7" spans="2:20" ht="12.75">
      <c r="B7" t="s">
        <v>9</v>
      </c>
      <c r="C7">
        <v>0.7</v>
      </c>
      <c r="D7">
        <v>0.3</v>
      </c>
      <c r="E7">
        <v>0</v>
      </c>
      <c r="F7">
        <v>0.07692307692307693</v>
      </c>
      <c r="G7">
        <v>0.05555555555555555</v>
      </c>
      <c r="H7">
        <v>0</v>
      </c>
      <c r="N7" t="s">
        <v>4</v>
      </c>
      <c r="O7">
        <v>0.8243243243243243</v>
      </c>
      <c r="P7">
        <v>0.6722222222222223</v>
      </c>
      <c r="Q7">
        <v>0.5</v>
      </c>
      <c r="R7">
        <v>0.3333333333333333</v>
      </c>
      <c r="S7">
        <v>0.05555555555555555</v>
      </c>
      <c r="T7">
        <v>0</v>
      </c>
    </row>
    <row r="8" spans="2:20" ht="12.75">
      <c r="B8" t="s">
        <v>10</v>
      </c>
      <c r="C8">
        <v>0</v>
      </c>
      <c r="D8">
        <v>0.05555555555555555</v>
      </c>
      <c r="E8">
        <v>0</v>
      </c>
      <c r="F8">
        <v>0</v>
      </c>
      <c r="G8">
        <v>0</v>
      </c>
      <c r="H8">
        <v>0</v>
      </c>
      <c r="N8" t="s">
        <v>12</v>
      </c>
      <c r="O8">
        <v>0.5</v>
      </c>
      <c r="P8">
        <v>0.2777777777777778</v>
      </c>
      <c r="Q8">
        <v>0.2857142857142857</v>
      </c>
      <c r="R8">
        <v>0.07894736842105263</v>
      </c>
      <c r="S8">
        <v>0</v>
      </c>
      <c r="T8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2"/>
  <sheetViews>
    <sheetView tabSelected="1" workbookViewId="0" topLeftCell="A1">
      <selection activeCell="L4" sqref="L4"/>
    </sheetView>
  </sheetViews>
  <sheetFormatPr defaultColWidth="9.140625" defaultRowHeight="12.75"/>
  <cols>
    <col min="1" max="1" width="17.28125" style="0" customWidth="1"/>
  </cols>
  <sheetData>
    <row r="1" spans="2:17" ht="12.75">
      <c r="B1" s="1" t="s">
        <v>11</v>
      </c>
      <c r="G1" t="s">
        <v>14</v>
      </c>
      <c r="H1" t="s">
        <v>17</v>
      </c>
      <c r="I1" t="s">
        <v>15</v>
      </c>
      <c r="J1" t="s">
        <v>16</v>
      </c>
      <c r="K1" t="s">
        <v>0</v>
      </c>
      <c r="L1" t="s">
        <v>1</v>
      </c>
      <c r="N1" t="s">
        <v>3</v>
      </c>
      <c r="O1" t="s">
        <v>2</v>
      </c>
      <c r="P1" t="s">
        <v>4</v>
      </c>
      <c r="Q1" t="s">
        <v>12</v>
      </c>
    </row>
    <row r="2" spans="2:17" ht="12.75">
      <c r="B2" s="1"/>
      <c r="C2" t="s">
        <v>25</v>
      </c>
      <c r="G2" t="s">
        <v>26</v>
      </c>
      <c r="H2" t="s">
        <v>26</v>
      </c>
      <c r="I2" t="s">
        <v>27</v>
      </c>
      <c r="J2" t="s">
        <v>27</v>
      </c>
      <c r="K2" t="s">
        <v>27</v>
      </c>
      <c r="L2" t="s">
        <v>27</v>
      </c>
      <c r="N2" t="s">
        <v>27</v>
      </c>
      <c r="O2" t="s">
        <v>27</v>
      </c>
      <c r="P2" t="s">
        <v>27</v>
      </c>
      <c r="Q2" t="s">
        <v>27</v>
      </c>
    </row>
    <row r="3" spans="3:40" ht="25.5">
      <c r="C3" t="s">
        <v>13</v>
      </c>
      <c r="G3" s="3">
        <v>2.273776110237955</v>
      </c>
      <c r="H3" s="3">
        <v>4.70437530815918</v>
      </c>
      <c r="I3" s="3">
        <v>2.2307905807371786</v>
      </c>
      <c r="J3" s="3">
        <v>1.0488020226483312</v>
      </c>
      <c r="K3" s="3">
        <v>0.053468392357293344</v>
      </c>
      <c r="L3" s="3">
        <v>0.8174913165747979</v>
      </c>
      <c r="M3" s="3">
        <v>0</v>
      </c>
      <c r="N3" s="3">
        <v>1.9900849958083802</v>
      </c>
      <c r="O3" s="3">
        <v>2.308878605390603</v>
      </c>
      <c r="P3" s="3">
        <v>3.781747780515111</v>
      </c>
      <c r="Q3" s="3">
        <v>6.182610100673127</v>
      </c>
      <c r="R3" t="s">
        <v>18</v>
      </c>
      <c r="S3" t="s">
        <v>19</v>
      </c>
      <c r="T3" t="s">
        <v>20</v>
      </c>
      <c r="U3" t="s">
        <v>21</v>
      </c>
      <c r="V3" t="s">
        <v>22</v>
      </c>
      <c r="W3" t="s">
        <v>5</v>
      </c>
      <c r="X3" t="s">
        <v>23</v>
      </c>
      <c r="Y3" t="s">
        <v>24</v>
      </c>
      <c r="Z3" t="s">
        <v>28</v>
      </c>
      <c r="AA3" t="s">
        <v>5</v>
      </c>
      <c r="AB3" t="s">
        <v>23</v>
      </c>
      <c r="AE3" s="15" t="s">
        <v>45</v>
      </c>
      <c r="AF3" s="15" t="s">
        <v>13</v>
      </c>
      <c r="AG3" s="15" t="s">
        <v>46</v>
      </c>
      <c r="AH3" s="16" t="s">
        <v>47</v>
      </c>
      <c r="AI3" s="16" t="s">
        <v>48</v>
      </c>
      <c r="AJ3" s="16" t="s">
        <v>49</v>
      </c>
      <c r="AK3" s="16" t="s">
        <v>48</v>
      </c>
      <c r="AL3" s="16" t="s">
        <v>46</v>
      </c>
      <c r="AM3" s="16" t="s">
        <v>50</v>
      </c>
      <c r="AN3" s="16" t="s">
        <v>51</v>
      </c>
    </row>
    <row r="4" spans="1:40" ht="12.75">
      <c r="A4" t="s">
        <v>0</v>
      </c>
      <c r="B4" t="s">
        <v>5</v>
      </c>
      <c r="C4">
        <v>1</v>
      </c>
      <c r="D4">
        <v>65</v>
      </c>
      <c r="E4">
        <v>65</v>
      </c>
      <c r="F4">
        <v>0.999224536039463</v>
      </c>
      <c r="G4" s="2">
        <v>-1</v>
      </c>
      <c r="H4" s="2">
        <v>-1</v>
      </c>
      <c r="I4" s="2"/>
      <c r="J4" s="2"/>
      <c r="K4" s="2">
        <v>1</v>
      </c>
      <c r="L4" s="2"/>
      <c r="M4" s="2"/>
      <c r="N4" s="2"/>
      <c r="O4" s="2"/>
      <c r="P4" s="2"/>
      <c r="Q4" s="2"/>
      <c r="R4">
        <f aca="true" t="shared" si="0" ref="R4:R39">SUMPRODUCT(G$3:J$3,G4:J4)</f>
        <v>-6.978151418397134</v>
      </c>
      <c r="S4">
        <f aca="true" t="shared" si="1" ref="S4:S39">SUMPRODUCT(K$3:Q$3,K4:Q4)</f>
        <v>0.053468392357293344</v>
      </c>
      <c r="T4">
        <f>SUM(R4:S4)</f>
        <v>-6.924683026039841</v>
      </c>
      <c r="U4">
        <f>EXP(-T4)</f>
        <v>1017.0718332378938</v>
      </c>
      <c r="V4">
        <f>U4+1</f>
        <v>1018.0718332378938</v>
      </c>
      <c r="W4">
        <f>U4/V4</f>
        <v>0.9990177510394138</v>
      </c>
      <c r="X4">
        <f>LN(W4)</f>
        <v>-0.0009827316832248993</v>
      </c>
      <c r="Y4" s="4">
        <f>SUMPRODUCT(C4:C39,X4:X39)</f>
        <v>-5.70789847958441</v>
      </c>
      <c r="Z4">
        <f aca="true" t="shared" si="2" ref="Z4:Z39">1-C4</f>
        <v>0</v>
      </c>
      <c r="AA4">
        <f>1-W4</f>
        <v>0.000982248960586185</v>
      </c>
      <c r="AB4">
        <f>LN(AA4)</f>
        <v>-6.925665757723073</v>
      </c>
      <c r="AE4" s="15">
        <f>W4</f>
        <v>0.9990177510394138</v>
      </c>
      <c r="AF4" s="17">
        <f>C4</f>
        <v>1</v>
      </c>
      <c r="AG4" s="19">
        <f>D4</f>
        <v>65</v>
      </c>
      <c r="AH4" s="18">
        <f>ABS(AE4-AF4)</f>
        <v>0.000982248960586185</v>
      </c>
      <c r="AI4" s="18">
        <f>AG4*AH4</f>
        <v>0.06384618243810203</v>
      </c>
      <c r="AJ4" s="18">
        <f>AH4^2</f>
        <v>9.64813020572641E-07</v>
      </c>
      <c r="AK4" s="18">
        <f>AJ4*AG4</f>
        <v>6.271284633722166E-05</v>
      </c>
      <c r="AL4" s="16">
        <f>SUM(AG:AG)</f>
        <v>1051</v>
      </c>
      <c r="AM4" s="18">
        <f>AL7/AL4</f>
        <v>0.04964857737826856</v>
      </c>
      <c r="AN4" s="18">
        <f>SQRT(AL10/AL4)</f>
        <v>0.0730097313323586</v>
      </c>
    </row>
    <row r="5" spans="1:40" ht="12.75">
      <c r="A5" t="s">
        <v>0</v>
      </c>
      <c r="B5" t="s">
        <v>6</v>
      </c>
      <c r="C5">
        <v>1</v>
      </c>
      <c r="D5">
        <v>71</v>
      </c>
      <c r="E5">
        <v>0</v>
      </c>
      <c r="F5" s="20">
        <v>0.000775463960537011</v>
      </c>
      <c r="G5" s="2">
        <v>-1</v>
      </c>
      <c r="H5" s="2">
        <v>-1</v>
      </c>
      <c r="I5" s="2">
        <v>1</v>
      </c>
      <c r="J5" s="2"/>
      <c r="K5" s="2">
        <v>1</v>
      </c>
      <c r="L5" s="2"/>
      <c r="M5" s="2"/>
      <c r="N5" s="2"/>
      <c r="O5" s="2"/>
      <c r="P5" s="2"/>
      <c r="Q5" s="2"/>
      <c r="R5">
        <f t="shared" si="0"/>
        <v>-4.747360837659956</v>
      </c>
      <c r="S5">
        <f t="shared" si="1"/>
        <v>0.053468392357293344</v>
      </c>
      <c r="T5">
        <f>SUM(R5:S5)</f>
        <v>-4.693892445302663</v>
      </c>
      <c r="U5">
        <f>EXP(-T5)</f>
        <v>109.27771055117708</v>
      </c>
      <c r="V5">
        <f aca="true" t="shared" si="3" ref="V5:V39">U5+1</f>
        <v>110.27771055117708</v>
      </c>
      <c r="W5">
        <f>U5/V5</f>
        <v>0.9909319843964667</v>
      </c>
      <c r="X5">
        <f>LN(W5)</f>
        <v>-0.009109380310784676</v>
      </c>
      <c r="Y5" s="1">
        <f>SUM(Y4,Z43)</f>
        <v>-10.82537467032834</v>
      </c>
      <c r="Z5">
        <f t="shared" si="2"/>
        <v>0</v>
      </c>
      <c r="AA5">
        <f aca="true" t="shared" si="4" ref="AA5:AA39">1-W5</f>
        <v>0.00906801560353332</v>
      </c>
      <c r="AB5">
        <f aca="true" t="shared" si="5" ref="AB5:AB39">LN(AA5)</f>
        <v>-4.703001825613443</v>
      </c>
      <c r="AE5" s="15">
        <f aca="true" t="shared" si="6" ref="AE5:AE39">W5</f>
        <v>0.9909319843964667</v>
      </c>
      <c r="AF5" s="17">
        <f aca="true" t="shared" si="7" ref="AF5:AF39">C5</f>
        <v>1</v>
      </c>
      <c r="AG5" s="19">
        <f aca="true" t="shared" si="8" ref="AG5:AG39">D5</f>
        <v>71</v>
      </c>
      <c r="AH5" s="18">
        <f aca="true" t="shared" si="9" ref="AH5:AH39">ABS(AE5-AF5)</f>
        <v>0.00906801560353332</v>
      </c>
      <c r="AI5" s="18">
        <f aca="true" t="shared" si="10" ref="AI5:AI39">AG5*AH5</f>
        <v>0.6438291078508657</v>
      </c>
      <c r="AJ5" s="18">
        <f aca="true" t="shared" si="11" ref="AJ5:AJ39">AH5^2</f>
        <v>8.222890698592374E-05</v>
      </c>
      <c r="AK5" s="18">
        <f aca="true" t="shared" si="12" ref="AK5:AK39">AJ5*AG5</f>
        <v>0.005838252396000586</v>
      </c>
      <c r="AL5" s="16"/>
      <c r="AM5" s="16"/>
      <c r="AN5" s="16"/>
    </row>
    <row r="6" spans="1:40" ht="12.75">
      <c r="A6" t="s">
        <v>0</v>
      </c>
      <c r="B6" t="s">
        <v>7</v>
      </c>
      <c r="C6">
        <v>0.9933333333333333</v>
      </c>
      <c r="D6">
        <v>74</v>
      </c>
      <c r="E6">
        <v>39</v>
      </c>
      <c r="F6">
        <v>0.998249038360329</v>
      </c>
      <c r="G6" s="2">
        <v>-1</v>
      </c>
      <c r="H6" s="2">
        <v>-1</v>
      </c>
      <c r="I6" s="2">
        <v>1</v>
      </c>
      <c r="J6" s="2">
        <v>1</v>
      </c>
      <c r="K6" s="2">
        <v>1</v>
      </c>
      <c r="L6" s="2"/>
      <c r="M6" s="2"/>
      <c r="N6" s="2"/>
      <c r="O6" s="2"/>
      <c r="P6" s="2"/>
      <c r="Q6" s="2"/>
      <c r="R6">
        <f t="shared" si="0"/>
        <v>-3.6985588150116246</v>
      </c>
      <c r="S6">
        <f t="shared" si="1"/>
        <v>0.053468392357293344</v>
      </c>
      <c r="T6">
        <f aca="true" t="shared" si="13" ref="T6:T39">SUM(R6:S6)</f>
        <v>-3.6450904226543313</v>
      </c>
      <c r="U6">
        <f aca="true" t="shared" si="14" ref="U6:U39">EXP(-T6)</f>
        <v>38.286234638003975</v>
      </c>
      <c r="V6">
        <f t="shared" si="3"/>
        <v>39.286234638003975</v>
      </c>
      <c r="W6">
        <f aca="true" t="shared" si="15" ref="W6:W39">U6/V6</f>
        <v>0.9745457916948691</v>
      </c>
      <c r="X6">
        <f aca="true" t="shared" si="16" ref="X6:X39">LN(W6)</f>
        <v>-0.025783771200218478</v>
      </c>
      <c r="Z6">
        <f t="shared" si="2"/>
        <v>0.00666666666666671</v>
      </c>
      <c r="AA6">
        <f t="shared" si="4"/>
        <v>0.0254542083051309</v>
      </c>
      <c r="AB6">
        <f t="shared" si="5"/>
        <v>-3.6708741938545475</v>
      </c>
      <c r="AE6" s="15">
        <f t="shared" si="6"/>
        <v>0.9745457916948691</v>
      </c>
      <c r="AF6" s="17">
        <f t="shared" si="7"/>
        <v>0.9933333333333333</v>
      </c>
      <c r="AG6" s="19">
        <f t="shared" si="8"/>
        <v>74</v>
      </c>
      <c r="AH6" s="18">
        <f t="shared" si="9"/>
        <v>0.01878754163846419</v>
      </c>
      <c r="AI6" s="18">
        <f t="shared" si="10"/>
        <v>1.39027808124635</v>
      </c>
      <c r="AJ6" s="18">
        <f t="shared" si="11"/>
        <v>0.0003529717208170257</v>
      </c>
      <c r="AK6" s="18">
        <f t="shared" si="12"/>
        <v>0.0261199073404599</v>
      </c>
      <c r="AL6" s="16" t="s">
        <v>52</v>
      </c>
      <c r="AM6" s="16"/>
      <c r="AN6" s="16"/>
    </row>
    <row r="7" spans="1:40" ht="12.75">
      <c r="A7" t="s">
        <v>0</v>
      </c>
      <c r="B7" t="s">
        <v>8</v>
      </c>
      <c r="C7">
        <v>0.9166666666666666</v>
      </c>
      <c r="D7">
        <v>72</v>
      </c>
      <c r="E7">
        <v>0</v>
      </c>
      <c r="F7">
        <v>0.00175096163967111</v>
      </c>
      <c r="G7" s="2">
        <v>-1</v>
      </c>
      <c r="H7" s="2"/>
      <c r="I7" s="2"/>
      <c r="J7" s="2"/>
      <c r="K7" s="2">
        <v>1</v>
      </c>
      <c r="L7" s="2"/>
      <c r="M7" s="2"/>
      <c r="N7" s="2"/>
      <c r="O7" s="2"/>
      <c r="P7" s="2"/>
      <c r="Q7" s="2"/>
      <c r="R7">
        <f t="shared" si="0"/>
        <v>-2.273776110237955</v>
      </c>
      <c r="S7">
        <f t="shared" si="1"/>
        <v>0.053468392357293344</v>
      </c>
      <c r="T7">
        <f t="shared" si="13"/>
        <v>-2.2203077178806616</v>
      </c>
      <c r="U7">
        <f t="shared" si="14"/>
        <v>9.210164562190002</v>
      </c>
      <c r="V7">
        <f t="shared" si="3"/>
        <v>10.210164562190002</v>
      </c>
      <c r="W7">
        <f t="shared" si="15"/>
        <v>0.9020583856500048</v>
      </c>
      <c r="X7">
        <f t="shared" si="16"/>
        <v>-0.10307603191235039</v>
      </c>
      <c r="Y7">
        <v>-10.716236083430523</v>
      </c>
      <c r="Z7">
        <f t="shared" si="2"/>
        <v>0.08333333333333337</v>
      </c>
      <c r="AA7">
        <f t="shared" si="4"/>
        <v>0.09794161434999515</v>
      </c>
      <c r="AB7">
        <f t="shared" si="5"/>
        <v>-2.323383749793012</v>
      </c>
      <c r="AE7" s="15">
        <f t="shared" si="6"/>
        <v>0.9020583856500048</v>
      </c>
      <c r="AF7" s="17">
        <f t="shared" si="7"/>
        <v>0.9166666666666666</v>
      </c>
      <c r="AG7" s="19">
        <f t="shared" si="8"/>
        <v>72</v>
      </c>
      <c r="AH7" s="18">
        <f t="shared" si="9"/>
        <v>0.014608281016661784</v>
      </c>
      <c r="AI7" s="18">
        <f t="shared" si="10"/>
        <v>1.0517962331996484</v>
      </c>
      <c r="AJ7" s="18">
        <f t="shared" si="11"/>
        <v>0.00021340187426176105</v>
      </c>
      <c r="AK7" s="18">
        <f t="shared" si="12"/>
        <v>0.015364934946846796</v>
      </c>
      <c r="AL7" s="17">
        <f>SUM(AI:AI)</f>
        <v>52.18065482456026</v>
      </c>
      <c r="AM7" s="15"/>
      <c r="AN7" s="15"/>
    </row>
    <row r="8" spans="1:40" ht="12.75">
      <c r="A8" t="s">
        <v>0</v>
      </c>
      <c r="B8" t="s">
        <v>9</v>
      </c>
      <c r="C8">
        <v>0.7</v>
      </c>
      <c r="D8">
        <v>10</v>
      </c>
      <c r="E8">
        <v>18</v>
      </c>
      <c r="F8">
        <v>0.992410617899712</v>
      </c>
      <c r="G8" s="2">
        <v>-1</v>
      </c>
      <c r="H8" s="2"/>
      <c r="I8" s="2">
        <v>1</v>
      </c>
      <c r="J8" s="2"/>
      <c r="K8" s="2">
        <v>1</v>
      </c>
      <c r="L8" s="2"/>
      <c r="M8" s="2"/>
      <c r="N8" s="2"/>
      <c r="O8" s="2"/>
      <c r="P8" s="2"/>
      <c r="Q8" s="2"/>
      <c r="R8">
        <f t="shared" si="0"/>
        <v>-0.04298552950077639</v>
      </c>
      <c r="S8">
        <f t="shared" si="1"/>
        <v>0.053468392357293344</v>
      </c>
      <c r="T8">
        <f t="shared" si="13"/>
        <v>0.010482862856516957</v>
      </c>
      <c r="U8">
        <f t="shared" si="14"/>
        <v>0.989571890858071</v>
      </c>
      <c r="V8">
        <f t="shared" si="3"/>
        <v>1.989571890858071</v>
      </c>
      <c r="W8">
        <f t="shared" si="15"/>
        <v>0.4973793082849015</v>
      </c>
      <c r="X8">
        <f t="shared" si="16"/>
        <v>-0.6984023482270175</v>
      </c>
      <c r="Z8">
        <f t="shared" si="2"/>
        <v>0.30000000000000004</v>
      </c>
      <c r="AA8">
        <f t="shared" si="4"/>
        <v>0.5026206917150985</v>
      </c>
      <c r="AB8">
        <f t="shared" si="5"/>
        <v>-0.6879194853705005</v>
      </c>
      <c r="AE8" s="15">
        <f t="shared" si="6"/>
        <v>0.4973793082849015</v>
      </c>
      <c r="AF8" s="17">
        <f t="shared" si="7"/>
        <v>0.7</v>
      </c>
      <c r="AG8" s="19">
        <f t="shared" si="8"/>
        <v>10</v>
      </c>
      <c r="AH8" s="18">
        <f t="shared" si="9"/>
        <v>0.20262069171509844</v>
      </c>
      <c r="AI8" s="18">
        <f t="shared" si="10"/>
        <v>2.0262069171509847</v>
      </c>
      <c r="AJ8" s="18">
        <f t="shared" si="11"/>
        <v>0.04105514471110496</v>
      </c>
      <c r="AK8" s="18">
        <f t="shared" si="12"/>
        <v>0.4105514471110496</v>
      </c>
      <c r="AL8" s="15"/>
      <c r="AM8" s="15"/>
      <c r="AN8" s="15"/>
    </row>
    <row r="9" spans="1:40" ht="12.75">
      <c r="A9" t="s">
        <v>0</v>
      </c>
      <c r="B9" t="s">
        <v>10</v>
      </c>
      <c r="C9">
        <v>0</v>
      </c>
      <c r="D9">
        <v>13</v>
      </c>
      <c r="E9">
        <v>0</v>
      </c>
      <c r="F9">
        <v>0.0075893821002877</v>
      </c>
      <c r="G9" s="2">
        <v>-1</v>
      </c>
      <c r="H9" s="2"/>
      <c r="I9" s="2">
        <v>1</v>
      </c>
      <c r="J9" s="2">
        <v>1</v>
      </c>
      <c r="K9" s="2">
        <v>1</v>
      </c>
      <c r="L9" s="2"/>
      <c r="M9" s="2"/>
      <c r="N9" s="2"/>
      <c r="O9" s="2"/>
      <c r="P9" s="2"/>
      <c r="Q9" s="2"/>
      <c r="R9">
        <f t="shared" si="0"/>
        <v>1.0058164931475548</v>
      </c>
      <c r="S9">
        <f t="shared" si="1"/>
        <v>0.053468392357293344</v>
      </c>
      <c r="T9">
        <f t="shared" si="13"/>
        <v>1.0592848855048482</v>
      </c>
      <c r="U9">
        <f t="shared" si="14"/>
        <v>0.3467036545098747</v>
      </c>
      <c r="V9">
        <f t="shared" si="3"/>
        <v>1.3467036545098747</v>
      </c>
      <c r="W9">
        <f t="shared" si="15"/>
        <v>0.2574461377221521</v>
      </c>
      <c r="X9">
        <f t="shared" si="16"/>
        <v>-1.3569447546528115</v>
      </c>
      <c r="Z9">
        <f t="shared" si="2"/>
        <v>1</v>
      </c>
      <c r="AA9">
        <f t="shared" si="4"/>
        <v>0.7425538622778479</v>
      </c>
      <c r="AB9">
        <f t="shared" si="5"/>
        <v>-0.2976598691479633</v>
      </c>
      <c r="AE9" s="15">
        <f t="shared" si="6"/>
        <v>0.2574461377221521</v>
      </c>
      <c r="AF9" s="17">
        <f t="shared" si="7"/>
        <v>0</v>
      </c>
      <c r="AG9" s="19">
        <f t="shared" si="8"/>
        <v>13</v>
      </c>
      <c r="AH9" s="18">
        <f t="shared" si="9"/>
        <v>0.2574461377221521</v>
      </c>
      <c r="AI9" s="18">
        <f t="shared" si="10"/>
        <v>3.346799790387977</v>
      </c>
      <c r="AJ9" s="18">
        <f t="shared" si="11"/>
        <v>0.06627851382805329</v>
      </c>
      <c r="AK9" s="18">
        <f t="shared" si="12"/>
        <v>0.8616206797646928</v>
      </c>
      <c r="AL9" s="15" t="s">
        <v>53</v>
      </c>
      <c r="AM9" s="15"/>
      <c r="AN9" s="15"/>
    </row>
    <row r="10" spans="1:40" ht="12.75">
      <c r="A10" s="6" t="s">
        <v>1</v>
      </c>
      <c r="B10" s="7" t="s">
        <v>5</v>
      </c>
      <c r="C10" s="7">
        <v>1</v>
      </c>
      <c r="D10" s="8">
        <v>39</v>
      </c>
      <c r="E10">
        <v>11</v>
      </c>
      <c r="F10">
        <v>0.994734110241033</v>
      </c>
      <c r="G10" s="2">
        <v>-1</v>
      </c>
      <c r="H10" s="2">
        <v>-1</v>
      </c>
      <c r="I10" s="2"/>
      <c r="J10" s="2"/>
      <c r="K10" s="2"/>
      <c r="L10" s="2">
        <v>1</v>
      </c>
      <c r="M10" s="2"/>
      <c r="N10" s="2"/>
      <c r="O10" s="2"/>
      <c r="P10" s="2"/>
      <c r="Q10" s="2"/>
      <c r="R10">
        <f t="shared" si="0"/>
        <v>-6.978151418397134</v>
      </c>
      <c r="S10">
        <f t="shared" si="1"/>
        <v>0.8174913165747979</v>
      </c>
      <c r="T10">
        <f t="shared" si="13"/>
        <v>-6.160660101822336</v>
      </c>
      <c r="U10">
        <f t="shared" si="14"/>
        <v>473.7406887369303</v>
      </c>
      <c r="V10">
        <f t="shared" si="3"/>
        <v>474.7406887369303</v>
      </c>
      <c r="W10">
        <f t="shared" si="15"/>
        <v>0.9978935869123404</v>
      </c>
      <c r="X10">
        <f t="shared" si="16"/>
        <v>-0.0021086346960056774</v>
      </c>
      <c r="Z10">
        <f t="shared" si="2"/>
        <v>0</v>
      </c>
      <c r="AA10">
        <f t="shared" si="4"/>
        <v>0.0021064130876595755</v>
      </c>
      <c r="AB10">
        <f t="shared" si="5"/>
        <v>-6.162768736518351</v>
      </c>
      <c r="AE10" s="15">
        <f t="shared" si="6"/>
        <v>0.9978935869123404</v>
      </c>
      <c r="AF10" s="17">
        <f t="shared" si="7"/>
        <v>1</v>
      </c>
      <c r="AG10" s="19">
        <f t="shared" si="8"/>
        <v>39</v>
      </c>
      <c r="AH10" s="18">
        <f t="shared" si="9"/>
        <v>0.0021064130876595755</v>
      </c>
      <c r="AI10" s="18">
        <f t="shared" si="10"/>
        <v>0.08215011041872344</v>
      </c>
      <c r="AJ10" s="18">
        <f t="shared" si="11"/>
        <v>4.436976095863546E-06</v>
      </c>
      <c r="AK10" s="18">
        <f t="shared" si="12"/>
        <v>0.0001730420677386783</v>
      </c>
      <c r="AL10" s="17">
        <f>SUM(AK:AK)</f>
        <v>5.602272333553567</v>
      </c>
      <c r="AM10" s="15"/>
      <c r="AN10" s="15"/>
    </row>
    <row r="11" spans="1:37" ht="12.75">
      <c r="A11" s="9" t="s">
        <v>1</v>
      </c>
      <c r="B11" s="10" t="s">
        <v>6</v>
      </c>
      <c r="C11" s="10">
        <v>1</v>
      </c>
      <c r="D11" s="11">
        <v>63</v>
      </c>
      <c r="E11">
        <v>0</v>
      </c>
      <c r="F11">
        <v>0.00526588975896696</v>
      </c>
      <c r="G11" s="2">
        <v>-1</v>
      </c>
      <c r="H11" s="2">
        <v>-1</v>
      </c>
      <c r="I11" s="2">
        <v>1</v>
      </c>
      <c r="J11" s="2"/>
      <c r="K11" s="2"/>
      <c r="L11" s="2">
        <v>1</v>
      </c>
      <c r="M11" s="2"/>
      <c r="N11" s="2"/>
      <c r="O11" s="2"/>
      <c r="P11" s="2"/>
      <c r="Q11" s="2"/>
      <c r="R11">
        <f t="shared" si="0"/>
        <v>-4.747360837659956</v>
      </c>
      <c r="S11">
        <f t="shared" si="1"/>
        <v>0.8174913165747979</v>
      </c>
      <c r="T11">
        <f t="shared" si="13"/>
        <v>-3.929869521085158</v>
      </c>
      <c r="U11">
        <f t="shared" si="14"/>
        <v>50.900335815317646</v>
      </c>
      <c r="V11">
        <f t="shared" si="3"/>
        <v>51.900335815317646</v>
      </c>
      <c r="W11">
        <f t="shared" si="15"/>
        <v>0.980732301934261</v>
      </c>
      <c r="X11">
        <f t="shared" si="16"/>
        <v>-0.01945573949576406</v>
      </c>
      <c r="Z11">
        <f t="shared" si="2"/>
        <v>0</v>
      </c>
      <c r="AA11">
        <f t="shared" si="4"/>
        <v>0.019267698065739025</v>
      </c>
      <c r="AB11">
        <f t="shared" si="5"/>
        <v>-3.949325260580921</v>
      </c>
      <c r="AE11" s="15">
        <f t="shared" si="6"/>
        <v>0.980732301934261</v>
      </c>
      <c r="AF11" s="17">
        <f t="shared" si="7"/>
        <v>1</v>
      </c>
      <c r="AG11" s="19">
        <f t="shared" si="8"/>
        <v>63</v>
      </c>
      <c r="AH11" s="18">
        <f t="shared" si="9"/>
        <v>0.019267698065739025</v>
      </c>
      <c r="AI11" s="18">
        <f t="shared" si="10"/>
        <v>1.2138649781415585</v>
      </c>
      <c r="AJ11" s="18">
        <f t="shared" si="11"/>
        <v>0.0003712441887524834</v>
      </c>
      <c r="AK11" s="18">
        <f t="shared" si="12"/>
        <v>0.023388383891406454</v>
      </c>
    </row>
    <row r="12" spans="1:37" ht="12.75">
      <c r="A12" s="9" t="s">
        <v>1</v>
      </c>
      <c r="B12" s="10" t="s">
        <v>7</v>
      </c>
      <c r="C12" s="10">
        <v>0.9615384615384616</v>
      </c>
      <c r="D12" s="11">
        <v>26</v>
      </c>
      <c r="E12">
        <v>30.5</v>
      </c>
      <c r="F12">
        <v>0.956807983055409</v>
      </c>
      <c r="G12" s="2">
        <v>-1</v>
      </c>
      <c r="H12" s="2">
        <v>-1</v>
      </c>
      <c r="I12" s="2">
        <v>1</v>
      </c>
      <c r="J12" s="2">
        <v>1</v>
      </c>
      <c r="K12" s="2"/>
      <c r="L12" s="2">
        <v>1</v>
      </c>
      <c r="M12" s="2"/>
      <c r="N12" s="2"/>
      <c r="O12" s="2"/>
      <c r="P12" s="2"/>
      <c r="Q12" s="2"/>
      <c r="R12">
        <f t="shared" si="0"/>
        <v>-3.6985588150116246</v>
      </c>
      <c r="S12">
        <f t="shared" si="1"/>
        <v>0.8174913165747979</v>
      </c>
      <c r="T12">
        <f t="shared" si="13"/>
        <v>-2.8810674984368267</v>
      </c>
      <c r="U12">
        <f t="shared" si="14"/>
        <v>17.833300042150807</v>
      </c>
      <c r="V12">
        <f t="shared" si="3"/>
        <v>18.833300042150807</v>
      </c>
      <c r="W12">
        <f t="shared" si="15"/>
        <v>0.9469025610083257</v>
      </c>
      <c r="X12">
        <f t="shared" si="16"/>
        <v>-0.05455908337248786</v>
      </c>
      <c r="Z12">
        <f t="shared" si="2"/>
        <v>0.038461538461538436</v>
      </c>
      <c r="AA12">
        <f t="shared" si="4"/>
        <v>0.053097438991674295</v>
      </c>
      <c r="AB12">
        <f t="shared" si="5"/>
        <v>-2.9356265818093155</v>
      </c>
      <c r="AE12" s="15">
        <f t="shared" si="6"/>
        <v>0.9469025610083257</v>
      </c>
      <c r="AF12" s="17">
        <f t="shared" si="7"/>
        <v>0.9615384615384616</v>
      </c>
      <c r="AG12" s="19">
        <f t="shared" si="8"/>
        <v>26</v>
      </c>
      <c r="AH12" s="18">
        <f t="shared" si="9"/>
        <v>0.014635900530135859</v>
      </c>
      <c r="AI12" s="18">
        <f t="shared" si="10"/>
        <v>0.38053341378353234</v>
      </c>
      <c r="AJ12" s="18">
        <f t="shared" si="11"/>
        <v>0.00021420958432803112</v>
      </c>
      <c r="AK12" s="18">
        <f t="shared" si="12"/>
        <v>0.0055694491925288095</v>
      </c>
    </row>
    <row r="13" spans="1:37" ht="12.75">
      <c r="A13" s="9" t="s">
        <v>1</v>
      </c>
      <c r="B13" s="10" t="s">
        <v>8</v>
      </c>
      <c r="C13" s="10">
        <v>0.8428571428571429</v>
      </c>
      <c r="D13" s="11">
        <v>35</v>
      </c>
      <c r="E13">
        <v>6.5</v>
      </c>
      <c r="F13">
        <v>0.0431920169445905</v>
      </c>
      <c r="G13" s="2">
        <v>-1</v>
      </c>
      <c r="H13" s="2"/>
      <c r="I13" s="2"/>
      <c r="J13" s="2"/>
      <c r="K13" s="2"/>
      <c r="L13" s="2">
        <v>1</v>
      </c>
      <c r="M13" s="2"/>
      <c r="N13" s="2"/>
      <c r="O13" s="2"/>
      <c r="P13" s="2"/>
      <c r="Q13" s="2"/>
      <c r="R13">
        <f t="shared" si="0"/>
        <v>-2.273776110237955</v>
      </c>
      <c r="S13">
        <f t="shared" si="1"/>
        <v>0.8174913165747979</v>
      </c>
      <c r="T13">
        <f t="shared" si="13"/>
        <v>-1.456284793663157</v>
      </c>
      <c r="U13">
        <f t="shared" si="14"/>
        <v>4.28999168051073</v>
      </c>
      <c r="V13">
        <f t="shared" si="3"/>
        <v>5.28999168051073</v>
      </c>
      <c r="W13">
        <f t="shared" si="15"/>
        <v>0.8109637858818989</v>
      </c>
      <c r="X13">
        <f t="shared" si="16"/>
        <v>-0.20953187952353258</v>
      </c>
      <c r="Z13">
        <f t="shared" si="2"/>
        <v>0.15714285714285714</v>
      </c>
      <c r="AA13">
        <f t="shared" si="4"/>
        <v>0.18903621411810112</v>
      </c>
      <c r="AB13">
        <f t="shared" si="5"/>
        <v>-1.6658166731866897</v>
      </c>
      <c r="AE13" s="15">
        <f t="shared" si="6"/>
        <v>0.8109637858818989</v>
      </c>
      <c r="AF13" s="17">
        <f t="shared" si="7"/>
        <v>0.8428571428571429</v>
      </c>
      <c r="AG13" s="19">
        <f t="shared" si="8"/>
        <v>35</v>
      </c>
      <c r="AH13" s="18">
        <f t="shared" si="9"/>
        <v>0.03189335697524398</v>
      </c>
      <c r="AI13" s="18">
        <f t="shared" si="10"/>
        <v>1.1162674941335393</v>
      </c>
      <c r="AJ13" s="18">
        <f t="shared" si="11"/>
        <v>0.001017186219150344</v>
      </c>
      <c r="AK13" s="18">
        <f t="shared" si="12"/>
        <v>0.03560151767026204</v>
      </c>
    </row>
    <row r="14" spans="1:37" ht="12.75">
      <c r="A14" s="9" t="s">
        <v>1</v>
      </c>
      <c r="B14" s="10" t="s">
        <v>9</v>
      </c>
      <c r="C14" s="10">
        <v>0.3</v>
      </c>
      <c r="D14" s="11">
        <v>10</v>
      </c>
      <c r="E14">
        <v>4.5</v>
      </c>
      <c r="F14">
        <v>0.759959494891251</v>
      </c>
      <c r="G14" s="2">
        <v>-1</v>
      </c>
      <c r="H14" s="2"/>
      <c r="I14" s="2">
        <v>1</v>
      </c>
      <c r="J14" s="2"/>
      <c r="K14" s="2"/>
      <c r="L14" s="2">
        <v>1</v>
      </c>
      <c r="M14" s="2"/>
      <c r="N14" s="2"/>
      <c r="O14" s="2"/>
      <c r="P14" s="2"/>
      <c r="Q14" s="2"/>
      <c r="R14">
        <f t="shared" si="0"/>
        <v>-0.04298552950077639</v>
      </c>
      <c r="S14">
        <f t="shared" si="1"/>
        <v>0.8174913165747979</v>
      </c>
      <c r="T14">
        <f t="shared" si="13"/>
        <v>0.7745057870740215</v>
      </c>
      <c r="U14">
        <f t="shared" si="14"/>
        <v>0.4609315230344761</v>
      </c>
      <c r="V14">
        <f t="shared" si="3"/>
        <v>1.4609315230344762</v>
      </c>
      <c r="W14">
        <f t="shared" si="15"/>
        <v>0.31550522099563094</v>
      </c>
      <c r="X14">
        <f t="shared" si="16"/>
        <v>-1.1535800488156647</v>
      </c>
      <c r="Z14">
        <f t="shared" si="2"/>
        <v>0.7</v>
      </c>
      <c r="AA14">
        <f t="shared" si="4"/>
        <v>0.6844947790043691</v>
      </c>
      <c r="AB14">
        <f t="shared" si="5"/>
        <v>-0.379074261741643</v>
      </c>
      <c r="AE14" s="15">
        <f t="shared" si="6"/>
        <v>0.31550522099563094</v>
      </c>
      <c r="AF14" s="17">
        <f t="shared" si="7"/>
        <v>0.3</v>
      </c>
      <c r="AG14" s="19">
        <f t="shared" si="8"/>
        <v>10</v>
      </c>
      <c r="AH14" s="18">
        <f t="shared" si="9"/>
        <v>0.015505220995630953</v>
      </c>
      <c r="AI14" s="18">
        <f t="shared" si="10"/>
        <v>0.15505220995630953</v>
      </c>
      <c r="AJ14" s="18">
        <f t="shared" si="11"/>
        <v>0.00024041187812335493</v>
      </c>
      <c r="AK14" s="18">
        <f t="shared" si="12"/>
        <v>0.0024041187812335494</v>
      </c>
    </row>
    <row r="15" spans="1:37" ht="12.75">
      <c r="A15" s="12" t="s">
        <v>1</v>
      </c>
      <c r="B15" s="13" t="s">
        <v>10</v>
      </c>
      <c r="C15" s="13">
        <v>0.05555555555555555</v>
      </c>
      <c r="D15" s="14">
        <v>18</v>
      </c>
      <c r="E15">
        <v>4.5</v>
      </c>
      <c r="F15">
        <v>0.240040505108748</v>
      </c>
      <c r="G15" s="2">
        <v>-1</v>
      </c>
      <c r="H15" s="2"/>
      <c r="I15" s="2">
        <v>1</v>
      </c>
      <c r="J15" s="2">
        <v>1</v>
      </c>
      <c r="K15" s="2"/>
      <c r="L15" s="2">
        <v>1</v>
      </c>
      <c r="M15" s="2"/>
      <c r="N15" s="2"/>
      <c r="O15" s="2"/>
      <c r="P15" s="2"/>
      <c r="Q15" s="2"/>
      <c r="R15">
        <f t="shared" si="0"/>
        <v>1.0058164931475548</v>
      </c>
      <c r="S15">
        <f t="shared" si="1"/>
        <v>0.8174913165747979</v>
      </c>
      <c r="T15">
        <f t="shared" si="13"/>
        <v>1.8233078097223527</v>
      </c>
      <c r="U15">
        <f t="shared" si="14"/>
        <v>0.1614906860140145</v>
      </c>
      <c r="V15">
        <f t="shared" si="3"/>
        <v>1.1614906860140146</v>
      </c>
      <c r="W15">
        <f t="shared" si="15"/>
        <v>0.13903743521888728</v>
      </c>
      <c r="X15">
        <f t="shared" si="16"/>
        <v>-1.9730120639895692</v>
      </c>
      <c r="Z15">
        <f t="shared" si="2"/>
        <v>0.9444444444444444</v>
      </c>
      <c r="AA15">
        <f t="shared" si="4"/>
        <v>0.8609625647811128</v>
      </c>
      <c r="AB15">
        <f t="shared" si="5"/>
        <v>-0.14970425426721626</v>
      </c>
      <c r="AE15" s="15">
        <f t="shared" si="6"/>
        <v>0.13903743521888728</v>
      </c>
      <c r="AF15" s="17">
        <f t="shared" si="7"/>
        <v>0.05555555555555555</v>
      </c>
      <c r="AG15" s="19">
        <f t="shared" si="8"/>
        <v>18</v>
      </c>
      <c r="AH15" s="18">
        <f t="shared" si="9"/>
        <v>0.08348187966333173</v>
      </c>
      <c r="AI15" s="18">
        <f t="shared" si="10"/>
        <v>1.5026738339399712</v>
      </c>
      <c r="AJ15" s="18">
        <f t="shared" si="11"/>
        <v>0.006969224232123</v>
      </c>
      <c r="AK15" s="18">
        <f t="shared" si="12"/>
        <v>0.125446036178214</v>
      </c>
    </row>
    <row r="16" spans="1:37" ht="12.75">
      <c r="A16" t="s">
        <v>40</v>
      </c>
      <c r="B16" t="s">
        <v>5</v>
      </c>
      <c r="C16">
        <v>1</v>
      </c>
      <c r="D16">
        <v>11</v>
      </c>
      <c r="E16">
        <v>71</v>
      </c>
      <c r="F16">
        <v>0.993535112401007</v>
      </c>
      <c r="G16" s="2">
        <v>-1</v>
      </c>
      <c r="H16" s="2">
        <v>-1</v>
      </c>
      <c r="I16" s="2"/>
      <c r="J16" s="2"/>
      <c r="K16" s="2"/>
      <c r="L16" s="2"/>
      <c r="M16" s="2"/>
      <c r="N16" s="2">
        <v>1</v>
      </c>
      <c r="O16" s="2"/>
      <c r="P16" s="2"/>
      <c r="Q16" s="2"/>
      <c r="R16">
        <f t="shared" si="0"/>
        <v>-6.978151418397134</v>
      </c>
      <c r="S16">
        <f t="shared" si="1"/>
        <v>1.9900849958083802</v>
      </c>
      <c r="T16">
        <f t="shared" si="13"/>
        <v>-4.988066422588754</v>
      </c>
      <c r="U16">
        <f t="shared" si="14"/>
        <v>146.65258504657382</v>
      </c>
      <c r="V16">
        <f t="shared" si="3"/>
        <v>147.65258504657382</v>
      </c>
      <c r="W16">
        <f t="shared" si="15"/>
        <v>0.993227345124472</v>
      </c>
      <c r="X16">
        <f t="shared" si="16"/>
        <v>-0.006795693382719559</v>
      </c>
      <c r="Z16">
        <f t="shared" si="2"/>
        <v>0</v>
      </c>
      <c r="AA16">
        <f t="shared" si="4"/>
        <v>0.006772654875528028</v>
      </c>
      <c r="AB16">
        <f t="shared" si="5"/>
        <v>-4.994862115971479</v>
      </c>
      <c r="AE16" s="15">
        <f t="shared" si="6"/>
        <v>0.993227345124472</v>
      </c>
      <c r="AF16" s="17">
        <f t="shared" si="7"/>
        <v>1</v>
      </c>
      <c r="AG16" s="19">
        <f t="shared" si="8"/>
        <v>11</v>
      </c>
      <c r="AH16" s="18">
        <f t="shared" si="9"/>
        <v>0.006772654875528028</v>
      </c>
      <c r="AI16" s="18">
        <f t="shared" si="10"/>
        <v>0.07449920363080831</v>
      </c>
      <c r="AJ16" s="18">
        <f t="shared" si="11"/>
        <v>4.586885406301357E-05</v>
      </c>
      <c r="AK16" s="18">
        <f t="shared" si="12"/>
        <v>0.0005045573946931492</v>
      </c>
    </row>
    <row r="17" spans="1:37" ht="12.75">
      <c r="A17" t="s">
        <v>40</v>
      </c>
      <c r="B17" t="s">
        <v>6</v>
      </c>
      <c r="C17">
        <v>1</v>
      </c>
      <c r="D17">
        <v>51</v>
      </c>
      <c r="E17">
        <v>0</v>
      </c>
      <c r="F17">
        <v>0.00646488759899285</v>
      </c>
      <c r="G17" s="2">
        <v>-1</v>
      </c>
      <c r="H17" s="2">
        <v>-1</v>
      </c>
      <c r="I17" s="2">
        <v>1</v>
      </c>
      <c r="J17" s="2"/>
      <c r="K17" s="2"/>
      <c r="L17" s="2"/>
      <c r="M17" s="2"/>
      <c r="N17" s="2">
        <v>1</v>
      </c>
      <c r="O17" s="2"/>
      <c r="P17" s="2"/>
      <c r="Q17" s="2"/>
      <c r="R17">
        <f t="shared" si="0"/>
        <v>-4.747360837659956</v>
      </c>
      <c r="S17">
        <f t="shared" si="1"/>
        <v>1.9900849958083802</v>
      </c>
      <c r="T17">
        <f t="shared" si="13"/>
        <v>-2.757275841851576</v>
      </c>
      <c r="U17">
        <f t="shared" si="14"/>
        <v>15.756860249764596</v>
      </c>
      <c r="V17">
        <f t="shared" si="3"/>
        <v>16.756860249764596</v>
      </c>
      <c r="W17">
        <f t="shared" si="15"/>
        <v>0.9403229492223014</v>
      </c>
      <c r="X17">
        <f t="shared" si="16"/>
        <v>-0.06153189971989342</v>
      </c>
      <c r="Z17">
        <f t="shared" si="2"/>
        <v>0</v>
      </c>
      <c r="AA17">
        <f t="shared" si="4"/>
        <v>0.05967705077769858</v>
      </c>
      <c r="AB17">
        <f t="shared" si="5"/>
        <v>-2.8188077415714687</v>
      </c>
      <c r="AE17" s="15">
        <f t="shared" si="6"/>
        <v>0.9403229492223014</v>
      </c>
      <c r="AF17" s="17">
        <f t="shared" si="7"/>
        <v>1</v>
      </c>
      <c r="AG17" s="19">
        <f t="shared" si="8"/>
        <v>51</v>
      </c>
      <c r="AH17" s="18">
        <f t="shared" si="9"/>
        <v>0.05967705077769858</v>
      </c>
      <c r="AI17" s="18">
        <f t="shared" si="10"/>
        <v>3.0435295896626275</v>
      </c>
      <c r="AJ17" s="18">
        <f t="shared" si="11"/>
        <v>0.003561350389524015</v>
      </c>
      <c r="AK17" s="18">
        <f t="shared" si="12"/>
        <v>0.18162886986572477</v>
      </c>
    </row>
    <row r="18" spans="1:37" ht="12.75">
      <c r="A18" t="s">
        <v>40</v>
      </c>
      <c r="B18" t="s">
        <v>7</v>
      </c>
      <c r="C18">
        <v>1</v>
      </c>
      <c r="D18">
        <v>11</v>
      </c>
      <c r="E18">
        <v>63</v>
      </c>
      <c r="F18">
        <v>0.98550639546462</v>
      </c>
      <c r="G18" s="2">
        <v>-1</v>
      </c>
      <c r="H18" s="2">
        <v>-1</v>
      </c>
      <c r="I18" s="2">
        <v>1</v>
      </c>
      <c r="J18" s="2">
        <v>1</v>
      </c>
      <c r="K18" s="2"/>
      <c r="L18" s="2"/>
      <c r="M18" s="2"/>
      <c r="N18" s="2">
        <v>1</v>
      </c>
      <c r="O18" s="2"/>
      <c r="P18" s="2"/>
      <c r="Q18" s="2"/>
      <c r="R18">
        <f t="shared" si="0"/>
        <v>-3.6985588150116246</v>
      </c>
      <c r="S18">
        <f t="shared" si="1"/>
        <v>1.9900849958083802</v>
      </c>
      <c r="T18">
        <f t="shared" si="13"/>
        <v>-1.7084738192032445</v>
      </c>
      <c r="U18">
        <f t="shared" si="14"/>
        <v>5.520529718621813</v>
      </c>
      <c r="V18">
        <f t="shared" si="3"/>
        <v>6.520529718621813</v>
      </c>
      <c r="W18">
        <f t="shared" si="15"/>
        <v>0.8466382267771703</v>
      </c>
      <c r="X18">
        <f t="shared" si="16"/>
        <v>-0.16648179862250034</v>
      </c>
      <c r="Z18">
        <f t="shared" si="2"/>
        <v>0</v>
      </c>
      <c r="AA18">
        <f t="shared" si="4"/>
        <v>0.15336177322282973</v>
      </c>
      <c r="AB18">
        <f t="shared" si="5"/>
        <v>-1.8749556178257445</v>
      </c>
      <c r="AE18" s="15">
        <f t="shared" si="6"/>
        <v>0.8466382267771703</v>
      </c>
      <c r="AF18" s="17">
        <f t="shared" si="7"/>
        <v>1</v>
      </c>
      <c r="AG18" s="19">
        <f t="shared" si="8"/>
        <v>11</v>
      </c>
      <c r="AH18" s="18">
        <f t="shared" si="9"/>
        <v>0.15336177322282973</v>
      </c>
      <c r="AI18" s="18">
        <f t="shared" si="10"/>
        <v>1.6869795054511272</v>
      </c>
      <c r="AJ18" s="18">
        <f t="shared" si="11"/>
        <v>0.023519833486050655</v>
      </c>
      <c r="AK18" s="18">
        <f t="shared" si="12"/>
        <v>0.2587181683465572</v>
      </c>
    </row>
    <row r="19" spans="1:37" ht="12.75">
      <c r="A19" t="s">
        <v>40</v>
      </c>
      <c r="B19" t="s">
        <v>8</v>
      </c>
      <c r="C19">
        <v>0.5</v>
      </c>
      <c r="D19">
        <v>12</v>
      </c>
      <c r="E19">
        <v>0</v>
      </c>
      <c r="F19">
        <v>0.0144936045353796</v>
      </c>
      <c r="G19" s="2">
        <v>-1</v>
      </c>
      <c r="H19" s="2"/>
      <c r="I19" s="2"/>
      <c r="J19" s="2"/>
      <c r="K19" s="2"/>
      <c r="L19" s="2"/>
      <c r="M19" s="2"/>
      <c r="N19" s="2">
        <v>1</v>
      </c>
      <c r="O19" s="2"/>
      <c r="P19" s="2"/>
      <c r="Q19" s="2"/>
      <c r="R19">
        <f t="shared" si="0"/>
        <v>-2.273776110237955</v>
      </c>
      <c r="S19">
        <f t="shared" si="1"/>
        <v>1.9900849958083802</v>
      </c>
      <c r="T19">
        <f t="shared" si="13"/>
        <v>-0.28369111442957484</v>
      </c>
      <c r="U19">
        <f t="shared" si="14"/>
        <v>1.3280226603557723</v>
      </c>
      <c r="V19">
        <f t="shared" si="3"/>
        <v>2.3280226603557725</v>
      </c>
      <c r="W19">
        <f t="shared" si="15"/>
        <v>0.5704509165528576</v>
      </c>
      <c r="X19">
        <f t="shared" si="16"/>
        <v>-0.5613281492220423</v>
      </c>
      <c r="Z19">
        <f t="shared" si="2"/>
        <v>0.5</v>
      </c>
      <c r="AA19">
        <f t="shared" si="4"/>
        <v>0.4295490834471424</v>
      </c>
      <c r="AB19">
        <f t="shared" si="5"/>
        <v>-0.8450192636516171</v>
      </c>
      <c r="AE19" s="15">
        <f t="shared" si="6"/>
        <v>0.5704509165528576</v>
      </c>
      <c r="AF19" s="17">
        <f t="shared" si="7"/>
        <v>0.5</v>
      </c>
      <c r="AG19" s="19">
        <f t="shared" si="8"/>
        <v>12</v>
      </c>
      <c r="AH19" s="18">
        <f t="shared" si="9"/>
        <v>0.07045091655285762</v>
      </c>
      <c r="AI19" s="18">
        <f t="shared" si="10"/>
        <v>0.8454109986342915</v>
      </c>
      <c r="AJ19" s="18">
        <f t="shared" si="11"/>
        <v>0.0049633316431377085</v>
      </c>
      <c r="AK19" s="18">
        <f t="shared" si="12"/>
        <v>0.059559979717652506</v>
      </c>
    </row>
    <row r="20" spans="1:37" ht="12.75">
      <c r="A20" t="s">
        <v>40</v>
      </c>
      <c r="B20" t="s">
        <v>9</v>
      </c>
      <c r="C20">
        <v>0</v>
      </c>
      <c r="D20">
        <v>12</v>
      </c>
      <c r="E20">
        <v>44</v>
      </c>
      <c r="F20">
        <v>0.939743542502287</v>
      </c>
      <c r="G20" s="2">
        <v>-1</v>
      </c>
      <c r="H20" s="2"/>
      <c r="I20" s="2">
        <v>1</v>
      </c>
      <c r="J20" s="2"/>
      <c r="K20" s="2"/>
      <c r="L20" s="2"/>
      <c r="M20" s="2"/>
      <c r="N20" s="2">
        <v>1</v>
      </c>
      <c r="O20" s="2"/>
      <c r="P20" s="2"/>
      <c r="Q20" s="2"/>
      <c r="R20">
        <f t="shared" si="0"/>
        <v>-0.04298552950077639</v>
      </c>
      <c r="S20">
        <f t="shared" si="1"/>
        <v>1.9900849958083802</v>
      </c>
      <c r="T20">
        <f t="shared" si="13"/>
        <v>1.9470994663076038</v>
      </c>
      <c r="U20">
        <f t="shared" si="14"/>
        <v>0.14268734138645423</v>
      </c>
      <c r="V20">
        <f t="shared" si="3"/>
        <v>1.1426873413864542</v>
      </c>
      <c r="W20">
        <f t="shared" si="15"/>
        <v>0.12486997643058487</v>
      </c>
      <c r="X20">
        <f t="shared" si="16"/>
        <v>-2.0804822716067237</v>
      </c>
      <c r="Z20">
        <f t="shared" si="2"/>
        <v>1</v>
      </c>
      <c r="AA20">
        <f t="shared" si="4"/>
        <v>0.8751300235694152</v>
      </c>
      <c r="AB20">
        <f t="shared" si="5"/>
        <v>-0.13338280529912014</v>
      </c>
      <c r="AE20" s="15">
        <f t="shared" si="6"/>
        <v>0.12486997643058487</v>
      </c>
      <c r="AF20" s="17">
        <f t="shared" si="7"/>
        <v>0</v>
      </c>
      <c r="AG20" s="19">
        <f t="shared" si="8"/>
        <v>12</v>
      </c>
      <c r="AH20" s="18">
        <f t="shared" si="9"/>
        <v>0.12486997643058487</v>
      </c>
      <c r="AI20" s="18">
        <f t="shared" si="10"/>
        <v>1.4984397171670185</v>
      </c>
      <c r="AJ20" s="18">
        <f t="shared" si="11"/>
        <v>0.01559251101377482</v>
      </c>
      <c r="AK20" s="18">
        <f t="shared" si="12"/>
        <v>0.18711013216529784</v>
      </c>
    </row>
    <row r="21" spans="1:37" ht="12.75">
      <c r="A21" t="s">
        <v>40</v>
      </c>
      <c r="B21" t="s">
        <v>10</v>
      </c>
      <c r="C21">
        <v>0</v>
      </c>
      <c r="D21">
        <v>9</v>
      </c>
      <c r="E21">
        <v>1</v>
      </c>
      <c r="F21">
        <v>0.0602564574977126</v>
      </c>
      <c r="G21" s="2">
        <v>-1</v>
      </c>
      <c r="H21" s="2"/>
      <c r="I21" s="2">
        <v>1</v>
      </c>
      <c r="J21" s="2">
        <v>1</v>
      </c>
      <c r="K21" s="2"/>
      <c r="L21" s="2"/>
      <c r="M21" s="2"/>
      <c r="N21" s="2">
        <v>1</v>
      </c>
      <c r="O21" s="2"/>
      <c r="P21" s="2"/>
      <c r="Q21" s="2"/>
      <c r="R21">
        <f t="shared" si="0"/>
        <v>1.0058164931475548</v>
      </c>
      <c r="S21">
        <f t="shared" si="1"/>
        <v>1.9900849958083802</v>
      </c>
      <c r="T21">
        <f t="shared" si="13"/>
        <v>2.995901488955935</v>
      </c>
      <c r="U21">
        <f t="shared" si="14"/>
        <v>0.04999153994570872</v>
      </c>
      <c r="V21">
        <f t="shared" si="3"/>
        <v>1.0499915399457087</v>
      </c>
      <c r="W21">
        <f t="shared" si="15"/>
        <v>0.04761137403858854</v>
      </c>
      <c r="X21">
        <f t="shared" si="16"/>
        <v>-3.044683595898345</v>
      </c>
      <c r="Z21">
        <f t="shared" si="2"/>
        <v>1</v>
      </c>
      <c r="AA21">
        <f t="shared" si="4"/>
        <v>0.9523886259614115</v>
      </c>
      <c r="AB21">
        <f t="shared" si="5"/>
        <v>-0.048782106942409476</v>
      </c>
      <c r="AE21" s="15">
        <f t="shared" si="6"/>
        <v>0.04761137403858854</v>
      </c>
      <c r="AF21" s="17">
        <f t="shared" si="7"/>
        <v>0</v>
      </c>
      <c r="AG21" s="19">
        <f t="shared" si="8"/>
        <v>9</v>
      </c>
      <c r="AH21" s="18">
        <f t="shared" si="9"/>
        <v>0.04761137403858854</v>
      </c>
      <c r="AI21" s="18">
        <f t="shared" si="10"/>
        <v>0.4285023663472969</v>
      </c>
      <c r="AJ21" s="18">
        <f t="shared" si="11"/>
        <v>0.002266842937842383</v>
      </c>
      <c r="AK21" s="18">
        <f t="shared" si="12"/>
        <v>0.020401586440581446</v>
      </c>
    </row>
    <row r="22" spans="1:37" ht="12.75">
      <c r="A22" s="6" t="s">
        <v>2</v>
      </c>
      <c r="B22" s="7" t="s">
        <v>5</v>
      </c>
      <c r="C22" s="7">
        <v>1</v>
      </c>
      <c r="D22" s="8">
        <v>18</v>
      </c>
      <c r="E22">
        <v>51</v>
      </c>
      <c r="F22">
        <v>0.957500577740911</v>
      </c>
      <c r="G22" s="2">
        <v>-1</v>
      </c>
      <c r="H22" s="2">
        <v>-1</v>
      </c>
      <c r="I22" s="2"/>
      <c r="J22" s="2"/>
      <c r="K22" s="2"/>
      <c r="L22" s="2"/>
      <c r="M22" s="2"/>
      <c r="N22" s="2"/>
      <c r="O22" s="2">
        <v>1</v>
      </c>
      <c r="P22" s="2"/>
      <c r="Q22" s="2"/>
      <c r="R22">
        <f t="shared" si="0"/>
        <v>-6.978151418397134</v>
      </c>
      <c r="S22">
        <f t="shared" si="1"/>
        <v>2.308878605390603</v>
      </c>
      <c r="T22">
        <f t="shared" si="13"/>
        <v>-4.669272813006531</v>
      </c>
      <c r="U22">
        <f t="shared" si="14"/>
        <v>106.62018142601683</v>
      </c>
      <c r="V22">
        <f t="shared" si="3"/>
        <v>107.62018142601683</v>
      </c>
      <c r="W22">
        <f t="shared" si="15"/>
        <v>0.9907080624958112</v>
      </c>
      <c r="X22">
        <f t="shared" si="16"/>
        <v>-0.00933537685537377</v>
      </c>
      <c r="Z22">
        <f t="shared" si="2"/>
        <v>0</v>
      </c>
      <c r="AA22">
        <f t="shared" si="4"/>
        <v>0.009291937504188774</v>
      </c>
      <c r="AB22">
        <f t="shared" si="5"/>
        <v>-4.678608189861898</v>
      </c>
      <c r="AE22" s="15">
        <f t="shared" si="6"/>
        <v>0.9907080624958112</v>
      </c>
      <c r="AF22" s="17">
        <f t="shared" si="7"/>
        <v>1</v>
      </c>
      <c r="AG22" s="19">
        <f t="shared" si="8"/>
        <v>18</v>
      </c>
      <c r="AH22" s="18">
        <f t="shared" si="9"/>
        <v>0.009291937504188774</v>
      </c>
      <c r="AI22" s="18">
        <f t="shared" si="10"/>
        <v>0.16725487507539794</v>
      </c>
      <c r="AJ22" s="18">
        <f t="shared" si="11"/>
        <v>8.63401025817499E-05</v>
      </c>
      <c r="AK22" s="18">
        <f t="shared" si="12"/>
        <v>0.0015541218464714983</v>
      </c>
    </row>
    <row r="23" spans="1:37" ht="12.75">
      <c r="A23" s="9" t="s">
        <v>2</v>
      </c>
      <c r="B23" s="10" t="s">
        <v>6</v>
      </c>
      <c r="C23" s="10">
        <v>0.9777777777777777</v>
      </c>
      <c r="D23" s="11">
        <v>45</v>
      </c>
      <c r="E23">
        <v>0</v>
      </c>
      <c r="F23">
        <v>0.0424994222590883</v>
      </c>
      <c r="G23" s="2">
        <v>-1</v>
      </c>
      <c r="H23" s="2">
        <v>-1</v>
      </c>
      <c r="I23" s="2">
        <v>1</v>
      </c>
      <c r="J23" s="2"/>
      <c r="K23" s="2"/>
      <c r="L23" s="2"/>
      <c r="M23" s="2"/>
      <c r="N23" s="2"/>
      <c r="O23" s="2">
        <v>1</v>
      </c>
      <c r="P23" s="2"/>
      <c r="Q23" s="2"/>
      <c r="R23">
        <f t="shared" si="0"/>
        <v>-4.747360837659956</v>
      </c>
      <c r="S23">
        <f t="shared" si="1"/>
        <v>2.308878605390603</v>
      </c>
      <c r="T23">
        <f t="shared" si="13"/>
        <v>-2.438482232269353</v>
      </c>
      <c r="U23">
        <f t="shared" si="14"/>
        <v>11.455640539856573</v>
      </c>
      <c r="V23">
        <f t="shared" si="3"/>
        <v>12.455640539856573</v>
      </c>
      <c r="W23">
        <f t="shared" si="15"/>
        <v>0.9197150883730051</v>
      </c>
      <c r="X23">
        <f t="shared" si="16"/>
        <v>-0.08369134345291498</v>
      </c>
      <c r="Z23">
        <f t="shared" si="2"/>
        <v>0.022222222222222254</v>
      </c>
      <c r="AA23">
        <f t="shared" si="4"/>
        <v>0.08028491162699491</v>
      </c>
      <c r="AB23">
        <f t="shared" si="5"/>
        <v>-2.522173575722268</v>
      </c>
      <c r="AE23" s="15">
        <f t="shared" si="6"/>
        <v>0.9197150883730051</v>
      </c>
      <c r="AF23" s="17">
        <f t="shared" si="7"/>
        <v>0.9777777777777777</v>
      </c>
      <c r="AG23" s="19">
        <f t="shared" si="8"/>
        <v>45</v>
      </c>
      <c r="AH23" s="18">
        <f t="shared" si="9"/>
        <v>0.05806268940477266</v>
      </c>
      <c r="AI23" s="18">
        <f t="shared" si="10"/>
        <v>2.61282102321477</v>
      </c>
      <c r="AJ23" s="18">
        <f t="shared" si="11"/>
        <v>0.0033712759009150994</v>
      </c>
      <c r="AK23" s="18">
        <f t="shared" si="12"/>
        <v>0.15170741554117947</v>
      </c>
    </row>
    <row r="24" spans="1:37" ht="12.75">
      <c r="A24" s="9" t="s">
        <v>2</v>
      </c>
      <c r="B24" s="10" t="s">
        <v>7</v>
      </c>
      <c r="C24" s="10">
        <v>0.9090909090909091</v>
      </c>
      <c r="D24" s="11">
        <v>22</v>
      </c>
      <c r="E24">
        <v>60.5</v>
      </c>
      <c r="F24">
        <v>0.725429838623704</v>
      </c>
      <c r="G24" s="2">
        <v>-1</v>
      </c>
      <c r="H24" s="2">
        <v>-1</v>
      </c>
      <c r="I24" s="2">
        <v>1</v>
      </c>
      <c r="J24" s="2">
        <v>1</v>
      </c>
      <c r="K24" s="2"/>
      <c r="L24" s="2"/>
      <c r="M24" s="2"/>
      <c r="N24" s="2"/>
      <c r="O24" s="2">
        <v>1</v>
      </c>
      <c r="P24" s="2"/>
      <c r="Q24" s="2"/>
      <c r="R24">
        <f t="shared" si="0"/>
        <v>-3.6985588150116246</v>
      </c>
      <c r="S24">
        <f t="shared" si="1"/>
        <v>2.308878605390603</v>
      </c>
      <c r="T24">
        <f t="shared" si="13"/>
        <v>-1.3896802096210217</v>
      </c>
      <c r="U24">
        <f t="shared" si="14"/>
        <v>4.013566347843432</v>
      </c>
      <c r="V24">
        <f t="shared" si="3"/>
        <v>5.013566347843432</v>
      </c>
      <c r="W24">
        <f t="shared" si="15"/>
        <v>0.8005411855315037</v>
      </c>
      <c r="X24">
        <f t="shared" si="16"/>
        <v>-0.22246729811058044</v>
      </c>
      <c r="Z24">
        <f t="shared" si="2"/>
        <v>0.09090909090909094</v>
      </c>
      <c r="AA24">
        <f t="shared" si="4"/>
        <v>0.19945881446849634</v>
      </c>
      <c r="AB24">
        <f t="shared" si="5"/>
        <v>-1.6121475077316023</v>
      </c>
      <c r="AE24" s="15">
        <f t="shared" si="6"/>
        <v>0.8005411855315037</v>
      </c>
      <c r="AF24" s="17">
        <f t="shared" si="7"/>
        <v>0.9090909090909091</v>
      </c>
      <c r="AG24" s="19">
        <f t="shared" si="8"/>
        <v>22</v>
      </c>
      <c r="AH24" s="18">
        <f t="shared" si="9"/>
        <v>0.1085497235594054</v>
      </c>
      <c r="AI24" s="18">
        <f t="shared" si="10"/>
        <v>2.388093918306919</v>
      </c>
      <c r="AJ24" s="18">
        <f t="shared" si="11"/>
        <v>0.011783042484823331</v>
      </c>
      <c r="AK24" s="18">
        <f t="shared" si="12"/>
        <v>0.2592269346661133</v>
      </c>
    </row>
    <row r="25" spans="1:37" ht="12.75">
      <c r="A25" s="9" t="s">
        <v>2</v>
      </c>
      <c r="B25" s="10" t="s">
        <v>8</v>
      </c>
      <c r="C25" s="10">
        <v>0.4342105263157895</v>
      </c>
      <c r="D25" s="11">
        <v>38</v>
      </c>
      <c r="E25">
        <v>29.5</v>
      </c>
      <c r="F25">
        <v>0.274570161376296</v>
      </c>
      <c r="G25" s="2">
        <v>-1</v>
      </c>
      <c r="H25" s="2"/>
      <c r="I25" s="2"/>
      <c r="J25" s="2"/>
      <c r="K25" s="2"/>
      <c r="L25" s="2"/>
      <c r="M25" s="2"/>
      <c r="N25" s="2"/>
      <c r="O25" s="2">
        <v>1</v>
      </c>
      <c r="P25" s="2"/>
      <c r="Q25" s="2"/>
      <c r="R25">
        <f t="shared" si="0"/>
        <v>-2.273776110237955</v>
      </c>
      <c r="S25">
        <f t="shared" si="1"/>
        <v>2.308878605390603</v>
      </c>
      <c r="T25">
        <f t="shared" si="13"/>
        <v>0.03510249515264796</v>
      </c>
      <c r="U25">
        <f t="shared" si="14"/>
        <v>0.9655064514548224</v>
      </c>
      <c r="V25">
        <f t="shared" si="3"/>
        <v>1.9655064514548224</v>
      </c>
      <c r="W25">
        <f t="shared" si="15"/>
        <v>0.4912252772002742</v>
      </c>
      <c r="X25">
        <f t="shared" si="16"/>
        <v>-0.7108524433749517</v>
      </c>
      <c r="Z25">
        <f t="shared" si="2"/>
        <v>0.5657894736842105</v>
      </c>
      <c r="AA25">
        <f t="shared" si="4"/>
        <v>0.5087747227997258</v>
      </c>
      <c r="AB25">
        <f t="shared" si="5"/>
        <v>-0.6757499482223038</v>
      </c>
      <c r="AE25" s="15">
        <f t="shared" si="6"/>
        <v>0.4912252772002742</v>
      </c>
      <c r="AF25" s="17">
        <f t="shared" si="7"/>
        <v>0.4342105263157895</v>
      </c>
      <c r="AG25" s="19">
        <f t="shared" si="8"/>
        <v>38</v>
      </c>
      <c r="AH25" s="18">
        <f t="shared" si="9"/>
        <v>0.05701475088448471</v>
      </c>
      <c r="AI25" s="18">
        <f t="shared" si="10"/>
        <v>2.166560533610419</v>
      </c>
      <c r="AJ25" s="18">
        <f t="shared" si="11"/>
        <v>0.00325068181841985</v>
      </c>
      <c r="AK25" s="18">
        <f t="shared" si="12"/>
        <v>0.12352590909995431</v>
      </c>
    </row>
    <row r="26" spans="1:37" ht="12.75">
      <c r="A26" s="9" t="s">
        <v>2</v>
      </c>
      <c r="B26" s="10" t="s">
        <v>9</v>
      </c>
      <c r="C26" s="10">
        <v>0.07692307692307693</v>
      </c>
      <c r="D26" s="11">
        <v>13</v>
      </c>
      <c r="E26">
        <v>5</v>
      </c>
      <c r="F26">
        <v>0.274097455105421</v>
      </c>
      <c r="G26" s="2">
        <v>-1</v>
      </c>
      <c r="H26" s="2"/>
      <c r="I26" s="2">
        <v>1</v>
      </c>
      <c r="J26" s="2"/>
      <c r="K26" s="2"/>
      <c r="L26" s="2"/>
      <c r="M26" s="2"/>
      <c r="N26" s="2"/>
      <c r="O26" s="2">
        <v>1</v>
      </c>
      <c r="P26" s="2"/>
      <c r="Q26" s="2"/>
      <c r="R26">
        <f t="shared" si="0"/>
        <v>-0.04298552950077639</v>
      </c>
      <c r="S26">
        <f t="shared" si="1"/>
        <v>2.308878605390603</v>
      </c>
      <c r="T26">
        <f t="shared" si="13"/>
        <v>2.2658930758898266</v>
      </c>
      <c r="U26">
        <f t="shared" si="14"/>
        <v>0.10373734783460045</v>
      </c>
      <c r="V26">
        <f t="shared" si="3"/>
        <v>1.1037373478346004</v>
      </c>
      <c r="W26">
        <f t="shared" si="15"/>
        <v>0.0939873494705245</v>
      </c>
      <c r="X26">
        <f t="shared" si="16"/>
        <v>-2.3645950858696505</v>
      </c>
      <c r="Z26">
        <f t="shared" si="2"/>
        <v>0.9230769230769231</v>
      </c>
      <c r="AA26">
        <f t="shared" si="4"/>
        <v>0.9060126505294754</v>
      </c>
      <c r="AB26">
        <f t="shared" si="5"/>
        <v>-0.09870200997982413</v>
      </c>
      <c r="AE26" s="15">
        <f t="shared" si="6"/>
        <v>0.0939873494705245</v>
      </c>
      <c r="AF26" s="17">
        <f t="shared" si="7"/>
        <v>0.07692307692307693</v>
      </c>
      <c r="AG26" s="19">
        <f t="shared" si="8"/>
        <v>13</v>
      </c>
      <c r="AH26" s="18">
        <f t="shared" si="9"/>
        <v>0.01706427254744758</v>
      </c>
      <c r="AI26" s="18">
        <f t="shared" si="10"/>
        <v>0.22183554311681852</v>
      </c>
      <c r="AJ26" s="18">
        <f t="shared" si="11"/>
        <v>0.0002911893975735731</v>
      </c>
      <c r="AK26" s="18">
        <f t="shared" si="12"/>
        <v>0.00378546216845645</v>
      </c>
    </row>
    <row r="27" spans="1:37" ht="12.75">
      <c r="A27" s="12" t="s">
        <v>2</v>
      </c>
      <c r="B27" s="13" t="s">
        <v>10</v>
      </c>
      <c r="C27" s="13">
        <v>0</v>
      </c>
      <c r="D27" s="14">
        <v>13</v>
      </c>
      <c r="E27">
        <v>13</v>
      </c>
      <c r="F27">
        <v>0.725902544894579</v>
      </c>
      <c r="G27" s="2">
        <v>-1</v>
      </c>
      <c r="H27" s="2"/>
      <c r="I27" s="2">
        <v>1</v>
      </c>
      <c r="J27" s="2">
        <v>1</v>
      </c>
      <c r="K27" s="2"/>
      <c r="L27" s="2"/>
      <c r="M27" s="2"/>
      <c r="N27" s="2"/>
      <c r="O27" s="2">
        <v>1</v>
      </c>
      <c r="P27" s="2"/>
      <c r="Q27" s="2"/>
      <c r="R27">
        <f t="shared" si="0"/>
        <v>1.0058164931475548</v>
      </c>
      <c r="S27">
        <f t="shared" si="1"/>
        <v>2.308878605390603</v>
      </c>
      <c r="T27">
        <f t="shared" si="13"/>
        <v>3.3146950985381576</v>
      </c>
      <c r="U27">
        <f t="shared" si="14"/>
        <v>0.03634512857093316</v>
      </c>
      <c r="V27">
        <f t="shared" si="3"/>
        <v>1.036345128570933</v>
      </c>
      <c r="W27">
        <f t="shared" si="15"/>
        <v>0.03507048720444243</v>
      </c>
      <c r="X27">
        <f t="shared" si="16"/>
        <v>-3.3503953225843057</v>
      </c>
      <c r="Z27">
        <f t="shared" si="2"/>
        <v>1</v>
      </c>
      <c r="AA27">
        <f t="shared" si="4"/>
        <v>0.9649295127955576</v>
      </c>
      <c r="AB27">
        <f t="shared" si="5"/>
        <v>-0.03570022404614812</v>
      </c>
      <c r="AE27" s="15">
        <f t="shared" si="6"/>
        <v>0.03507048720444243</v>
      </c>
      <c r="AF27" s="17">
        <f t="shared" si="7"/>
        <v>0</v>
      </c>
      <c r="AG27" s="19">
        <f t="shared" si="8"/>
        <v>13</v>
      </c>
      <c r="AH27" s="18">
        <f t="shared" si="9"/>
        <v>0.03507048720444243</v>
      </c>
      <c r="AI27" s="18">
        <f t="shared" si="10"/>
        <v>0.45591633365775164</v>
      </c>
      <c r="AJ27" s="18">
        <f t="shared" si="11"/>
        <v>0.0012299390727569604</v>
      </c>
      <c r="AK27" s="18">
        <f t="shared" si="12"/>
        <v>0.015989207945840484</v>
      </c>
    </row>
    <row r="28" spans="1:37" ht="12.75">
      <c r="A28" t="s">
        <v>4</v>
      </c>
      <c r="B28" t="s">
        <v>5</v>
      </c>
      <c r="C28">
        <v>0.8243243243243243</v>
      </c>
      <c r="D28">
        <v>37</v>
      </c>
      <c r="E28">
        <v>74.5</v>
      </c>
      <c r="F28">
        <v>0.979733559618592</v>
      </c>
      <c r="G28" s="2">
        <v>-1</v>
      </c>
      <c r="H28" s="2">
        <v>-1</v>
      </c>
      <c r="I28" s="2"/>
      <c r="J28" s="2"/>
      <c r="K28" s="2"/>
      <c r="L28" s="2"/>
      <c r="M28" s="2"/>
      <c r="N28" s="2"/>
      <c r="O28" s="2"/>
      <c r="P28" s="2">
        <v>1</v>
      </c>
      <c r="Q28" s="2"/>
      <c r="R28">
        <f t="shared" si="0"/>
        <v>-6.978151418397134</v>
      </c>
      <c r="S28">
        <f t="shared" si="1"/>
        <v>3.781747780515111</v>
      </c>
      <c r="T28">
        <f t="shared" si="13"/>
        <v>-3.1964036378820233</v>
      </c>
      <c r="U28">
        <f t="shared" si="14"/>
        <v>24.444460794504785</v>
      </c>
      <c r="V28">
        <f t="shared" si="3"/>
        <v>25.444460794504785</v>
      </c>
      <c r="W28">
        <f t="shared" si="15"/>
        <v>0.960698715210504</v>
      </c>
      <c r="X28">
        <f t="shared" si="16"/>
        <v>-0.040094430914581126</v>
      </c>
      <c r="Z28">
        <f t="shared" si="2"/>
        <v>0.17567567567567566</v>
      </c>
      <c r="AA28">
        <f t="shared" si="4"/>
        <v>0.039301284789496016</v>
      </c>
      <c r="AB28">
        <f t="shared" si="5"/>
        <v>-3.236498068796606</v>
      </c>
      <c r="AE28" s="15">
        <f t="shared" si="6"/>
        <v>0.960698715210504</v>
      </c>
      <c r="AF28" s="17">
        <f t="shared" si="7"/>
        <v>0.8243243243243243</v>
      </c>
      <c r="AG28" s="19">
        <f t="shared" si="8"/>
        <v>37</v>
      </c>
      <c r="AH28" s="18">
        <f t="shared" si="9"/>
        <v>0.13637439088617964</v>
      </c>
      <c r="AI28" s="18">
        <f t="shared" si="10"/>
        <v>5.0458524627886465</v>
      </c>
      <c r="AJ28" s="18">
        <f t="shared" si="11"/>
        <v>0.018597974489576518</v>
      </c>
      <c r="AK28" s="18">
        <f t="shared" si="12"/>
        <v>0.6881250561143312</v>
      </c>
    </row>
    <row r="29" spans="1:37" ht="12.75">
      <c r="A29" t="s">
        <v>4</v>
      </c>
      <c r="B29" t="s">
        <v>6</v>
      </c>
      <c r="C29">
        <v>0.6722222222222223</v>
      </c>
      <c r="D29">
        <v>90</v>
      </c>
      <c r="E29">
        <v>0.5</v>
      </c>
      <c r="F29">
        <v>0.0202664403814073</v>
      </c>
      <c r="G29" s="2">
        <v>-1</v>
      </c>
      <c r="H29" s="2">
        <v>-1</v>
      </c>
      <c r="I29" s="2">
        <v>1</v>
      </c>
      <c r="J29" s="2"/>
      <c r="K29" s="2"/>
      <c r="L29" s="2"/>
      <c r="M29" s="2"/>
      <c r="N29" s="2"/>
      <c r="O29" s="2"/>
      <c r="P29" s="2">
        <v>1</v>
      </c>
      <c r="Q29" s="2"/>
      <c r="R29">
        <f t="shared" si="0"/>
        <v>-4.747360837659956</v>
      </c>
      <c r="S29">
        <f t="shared" si="1"/>
        <v>3.781747780515111</v>
      </c>
      <c r="T29">
        <f t="shared" si="13"/>
        <v>-0.9656130571448451</v>
      </c>
      <c r="U29">
        <f t="shared" si="14"/>
        <v>2.626397294650757</v>
      </c>
      <c r="V29">
        <f t="shared" si="3"/>
        <v>3.626397294650757</v>
      </c>
      <c r="W29">
        <f t="shared" si="15"/>
        <v>0.7242442240195015</v>
      </c>
      <c r="X29">
        <f t="shared" si="16"/>
        <v>-0.3226266174842557</v>
      </c>
      <c r="Z29">
        <f t="shared" si="2"/>
        <v>0.3277777777777777</v>
      </c>
      <c r="AA29">
        <f t="shared" si="4"/>
        <v>0.2757557759804985</v>
      </c>
      <c r="AB29">
        <f t="shared" si="5"/>
        <v>-1.288239674629101</v>
      </c>
      <c r="AE29" s="15">
        <f t="shared" si="6"/>
        <v>0.7242442240195015</v>
      </c>
      <c r="AF29" s="17">
        <f t="shared" si="7"/>
        <v>0.6722222222222223</v>
      </c>
      <c r="AG29" s="19">
        <f t="shared" si="8"/>
        <v>90</v>
      </c>
      <c r="AH29" s="18">
        <f t="shared" si="9"/>
        <v>0.05202200179727923</v>
      </c>
      <c r="AI29" s="18">
        <f t="shared" si="10"/>
        <v>4.68198016175513</v>
      </c>
      <c r="AJ29" s="18">
        <f t="shared" si="11"/>
        <v>0.002706288670996123</v>
      </c>
      <c r="AK29" s="18">
        <f t="shared" si="12"/>
        <v>0.24356598038965108</v>
      </c>
    </row>
    <row r="30" spans="1:37" ht="12.75">
      <c r="A30" t="s">
        <v>4</v>
      </c>
      <c r="B30" t="s">
        <v>7</v>
      </c>
      <c r="C30">
        <v>0.5</v>
      </c>
      <c r="D30">
        <v>19</v>
      </c>
      <c r="E30">
        <v>25</v>
      </c>
      <c r="F30">
        <v>0.955335290487536</v>
      </c>
      <c r="G30" s="2">
        <v>-1</v>
      </c>
      <c r="H30" s="2">
        <v>-1</v>
      </c>
      <c r="I30" s="2">
        <v>1</v>
      </c>
      <c r="J30" s="2">
        <v>1</v>
      </c>
      <c r="K30" s="2"/>
      <c r="L30" s="2"/>
      <c r="M30" s="2"/>
      <c r="N30" s="2"/>
      <c r="O30" s="2"/>
      <c r="P30" s="2">
        <v>1</v>
      </c>
      <c r="Q30" s="2"/>
      <c r="R30">
        <f t="shared" si="0"/>
        <v>-3.6985588150116246</v>
      </c>
      <c r="S30">
        <f t="shared" si="1"/>
        <v>3.781747780515111</v>
      </c>
      <c r="T30">
        <f t="shared" si="13"/>
        <v>0.08318896550348631</v>
      </c>
      <c r="U30">
        <f t="shared" si="14"/>
        <v>0.9201772490331027</v>
      </c>
      <c r="V30">
        <f t="shared" si="3"/>
        <v>1.9201772490331028</v>
      </c>
      <c r="W30">
        <f t="shared" si="15"/>
        <v>0.47921474410576115</v>
      </c>
      <c r="X30">
        <f t="shared" si="16"/>
        <v>-0.7356064644869467</v>
      </c>
      <c r="Z30">
        <f t="shared" si="2"/>
        <v>0.5</v>
      </c>
      <c r="AA30">
        <f t="shared" si="4"/>
        <v>0.5207852558942389</v>
      </c>
      <c r="AB30">
        <f t="shared" si="5"/>
        <v>-0.6524174989834602</v>
      </c>
      <c r="AE30" s="15">
        <f t="shared" si="6"/>
        <v>0.47921474410576115</v>
      </c>
      <c r="AF30" s="17">
        <f t="shared" si="7"/>
        <v>0.5</v>
      </c>
      <c r="AG30" s="19">
        <f t="shared" si="8"/>
        <v>19</v>
      </c>
      <c r="AH30" s="18">
        <f t="shared" si="9"/>
        <v>0.020785255894238852</v>
      </c>
      <c r="AI30" s="18">
        <f t="shared" si="10"/>
        <v>0.3949198619905382</v>
      </c>
      <c r="AJ30" s="18">
        <f t="shared" si="11"/>
        <v>0.0004320268625889909</v>
      </c>
      <c r="AK30" s="18">
        <f t="shared" si="12"/>
        <v>0.008208510389190828</v>
      </c>
    </row>
    <row r="31" spans="1:37" ht="12.75">
      <c r="A31" t="s">
        <v>4</v>
      </c>
      <c r="B31" t="s">
        <v>8</v>
      </c>
      <c r="C31">
        <v>0.3333333333333333</v>
      </c>
      <c r="D31">
        <v>45</v>
      </c>
      <c r="E31">
        <v>1</v>
      </c>
      <c r="F31">
        <v>0.044664709512464</v>
      </c>
      <c r="G31" s="2">
        <v>-1</v>
      </c>
      <c r="H31" s="2"/>
      <c r="I31" s="2"/>
      <c r="J31" s="2"/>
      <c r="K31" s="2"/>
      <c r="L31" s="2"/>
      <c r="M31" s="2"/>
      <c r="N31" s="2"/>
      <c r="O31" s="2"/>
      <c r="P31" s="2">
        <v>1</v>
      </c>
      <c r="Q31" s="2"/>
      <c r="R31">
        <f t="shared" si="0"/>
        <v>-2.273776110237955</v>
      </c>
      <c r="S31">
        <f t="shared" si="1"/>
        <v>3.781747780515111</v>
      </c>
      <c r="T31">
        <f t="shared" si="13"/>
        <v>1.507971670277156</v>
      </c>
      <c r="U31">
        <f t="shared" si="14"/>
        <v>0.22135851096638431</v>
      </c>
      <c r="V31">
        <f t="shared" si="3"/>
        <v>1.2213585109663843</v>
      </c>
      <c r="W31">
        <f t="shared" si="15"/>
        <v>0.1812395860665328</v>
      </c>
      <c r="X31">
        <f t="shared" si="16"/>
        <v>-1.7079354430826694</v>
      </c>
      <c r="Z31">
        <f t="shared" si="2"/>
        <v>0.6666666666666667</v>
      </c>
      <c r="AA31">
        <f t="shared" si="4"/>
        <v>0.8187604139334672</v>
      </c>
      <c r="AB31">
        <f t="shared" si="5"/>
        <v>-0.19996377280551353</v>
      </c>
      <c r="AE31" s="15">
        <f t="shared" si="6"/>
        <v>0.1812395860665328</v>
      </c>
      <c r="AF31" s="17">
        <f t="shared" si="7"/>
        <v>0.3333333333333333</v>
      </c>
      <c r="AG31" s="19">
        <f t="shared" si="8"/>
        <v>45</v>
      </c>
      <c r="AH31" s="18">
        <f t="shared" si="9"/>
        <v>0.15209374726680053</v>
      </c>
      <c r="AI31" s="18">
        <f t="shared" si="10"/>
        <v>6.844218627006024</v>
      </c>
      <c r="AJ31" s="18">
        <f t="shared" si="11"/>
        <v>0.023132507957657394</v>
      </c>
      <c r="AK31" s="18">
        <f t="shared" si="12"/>
        <v>1.0409628580945827</v>
      </c>
    </row>
    <row r="32" spans="1:37" ht="12.75">
      <c r="A32" t="s">
        <v>4</v>
      </c>
      <c r="B32" t="s">
        <v>9</v>
      </c>
      <c r="C32">
        <v>0.05555555555555555</v>
      </c>
      <c r="D32">
        <v>18</v>
      </c>
      <c r="E32">
        <v>20</v>
      </c>
      <c r="F32">
        <v>0.830676284465738</v>
      </c>
      <c r="G32" s="2">
        <v>-1</v>
      </c>
      <c r="H32" s="2"/>
      <c r="I32" s="2">
        <v>1</v>
      </c>
      <c r="J32" s="2"/>
      <c r="K32" s="2"/>
      <c r="L32" s="2"/>
      <c r="M32" s="2"/>
      <c r="N32" s="2"/>
      <c r="O32" s="2"/>
      <c r="P32" s="2">
        <v>1</v>
      </c>
      <c r="Q32" s="2"/>
      <c r="R32">
        <f t="shared" si="0"/>
        <v>-0.04298552950077639</v>
      </c>
      <c r="S32">
        <f t="shared" si="1"/>
        <v>3.781747780515111</v>
      </c>
      <c r="T32">
        <f t="shared" si="13"/>
        <v>3.7387622510143346</v>
      </c>
      <c r="U32">
        <f t="shared" si="14"/>
        <v>0.023783522951781655</v>
      </c>
      <c r="V32">
        <f t="shared" si="3"/>
        <v>1.0237835229517818</v>
      </c>
      <c r="W32">
        <f t="shared" si="15"/>
        <v>0.023231007745864857</v>
      </c>
      <c r="X32">
        <f t="shared" si="16"/>
        <v>-3.7622673519154084</v>
      </c>
      <c r="Z32">
        <f t="shared" si="2"/>
        <v>0.9444444444444444</v>
      </c>
      <c r="AA32">
        <f t="shared" si="4"/>
        <v>0.9767689922541352</v>
      </c>
      <c r="AB32">
        <f t="shared" si="5"/>
        <v>-0.023505100901073616</v>
      </c>
      <c r="AE32" s="15">
        <f t="shared" si="6"/>
        <v>0.023231007745864857</v>
      </c>
      <c r="AF32" s="17">
        <f t="shared" si="7"/>
        <v>0.05555555555555555</v>
      </c>
      <c r="AG32" s="19">
        <f t="shared" si="8"/>
        <v>18</v>
      </c>
      <c r="AH32" s="18">
        <f t="shared" si="9"/>
        <v>0.0323245478096907</v>
      </c>
      <c r="AI32" s="18">
        <f t="shared" si="10"/>
        <v>0.5818418605744325</v>
      </c>
      <c r="AJ32" s="18">
        <f t="shared" si="11"/>
        <v>0.0010448763911009796</v>
      </c>
      <c r="AK32" s="18">
        <f t="shared" si="12"/>
        <v>0.018807775039817634</v>
      </c>
    </row>
    <row r="33" spans="1:37" ht="12.75">
      <c r="A33" t="s">
        <v>4</v>
      </c>
      <c r="B33" t="s">
        <v>10</v>
      </c>
      <c r="C33">
        <v>0</v>
      </c>
      <c r="D33">
        <v>27</v>
      </c>
      <c r="E33">
        <v>2</v>
      </c>
      <c r="F33">
        <v>0.169323715534261</v>
      </c>
      <c r="G33" s="2">
        <v>-1</v>
      </c>
      <c r="H33" s="2"/>
      <c r="I33" s="2">
        <v>1</v>
      </c>
      <c r="J33" s="2">
        <v>1</v>
      </c>
      <c r="K33" s="2"/>
      <c r="L33" s="2"/>
      <c r="M33" s="2"/>
      <c r="N33" s="2"/>
      <c r="O33" s="2"/>
      <c r="P33" s="2">
        <v>1</v>
      </c>
      <c r="Q33" s="2"/>
      <c r="R33">
        <f t="shared" si="0"/>
        <v>1.0058164931475548</v>
      </c>
      <c r="S33">
        <f t="shared" si="1"/>
        <v>3.781747780515111</v>
      </c>
      <c r="T33">
        <f t="shared" si="13"/>
        <v>4.787564273662666</v>
      </c>
      <c r="U33">
        <f t="shared" si="14"/>
        <v>0.008332728931247342</v>
      </c>
      <c r="V33">
        <f t="shared" si="3"/>
        <v>1.0083327289312474</v>
      </c>
      <c r="W33">
        <f t="shared" si="15"/>
        <v>0.008263868356310693</v>
      </c>
      <c r="X33">
        <f t="shared" si="16"/>
        <v>-4.795862477070154</v>
      </c>
      <c r="Z33">
        <f t="shared" si="2"/>
        <v>1</v>
      </c>
      <c r="AA33">
        <f t="shared" si="4"/>
        <v>0.9917361316436893</v>
      </c>
      <c r="AB33">
        <f t="shared" si="5"/>
        <v>-0.008298203407487983</v>
      </c>
      <c r="AE33" s="15">
        <f t="shared" si="6"/>
        <v>0.008263868356310693</v>
      </c>
      <c r="AF33" s="17">
        <f t="shared" si="7"/>
        <v>0</v>
      </c>
      <c r="AG33" s="19">
        <f t="shared" si="8"/>
        <v>27</v>
      </c>
      <c r="AH33" s="18">
        <f t="shared" si="9"/>
        <v>0.008263868356310693</v>
      </c>
      <c r="AI33" s="18">
        <f t="shared" si="10"/>
        <v>0.22312444562038872</v>
      </c>
      <c r="AJ33" s="18">
        <f t="shared" si="11"/>
        <v>6.82915202104332E-05</v>
      </c>
      <c r="AK33" s="18">
        <f t="shared" si="12"/>
        <v>0.0018438710456816965</v>
      </c>
    </row>
    <row r="34" spans="1:37" ht="12.75">
      <c r="A34" s="6" t="s">
        <v>41</v>
      </c>
      <c r="B34" s="7" t="s">
        <v>5</v>
      </c>
      <c r="C34" s="7">
        <v>0.5</v>
      </c>
      <c r="D34" s="8">
        <v>9</v>
      </c>
      <c r="E34">
        <v>11</v>
      </c>
      <c r="F34">
        <v>0.87634521323511</v>
      </c>
      <c r="G34" s="2">
        <v>-1</v>
      </c>
      <c r="H34" s="2">
        <v>-1</v>
      </c>
      <c r="I34" s="2"/>
      <c r="J34" s="2"/>
      <c r="K34" s="2"/>
      <c r="L34" s="2"/>
      <c r="M34" s="2"/>
      <c r="N34" s="2"/>
      <c r="O34" s="2"/>
      <c r="P34" s="2"/>
      <c r="Q34" s="2">
        <v>1</v>
      </c>
      <c r="R34">
        <f t="shared" si="0"/>
        <v>-6.978151418397134</v>
      </c>
      <c r="S34">
        <f t="shared" si="1"/>
        <v>6.182610100673127</v>
      </c>
      <c r="T34">
        <f t="shared" si="13"/>
        <v>-0.7955413177240072</v>
      </c>
      <c r="U34">
        <f t="shared" si="14"/>
        <v>2.2156400374661143</v>
      </c>
      <c r="V34">
        <f t="shared" si="3"/>
        <v>3.2156400374661143</v>
      </c>
      <c r="W34">
        <f t="shared" si="15"/>
        <v>0.6890199187879288</v>
      </c>
      <c r="X34">
        <f t="shared" si="16"/>
        <v>-0.37248509867963786</v>
      </c>
      <c r="Z34">
        <f t="shared" si="2"/>
        <v>0.5</v>
      </c>
      <c r="AA34">
        <f t="shared" si="4"/>
        <v>0.3109800812120712</v>
      </c>
      <c r="AB34">
        <f t="shared" si="5"/>
        <v>-1.1680264164036451</v>
      </c>
      <c r="AE34" s="15">
        <f t="shared" si="6"/>
        <v>0.6890199187879288</v>
      </c>
      <c r="AF34" s="17">
        <f t="shared" si="7"/>
        <v>0.5</v>
      </c>
      <c r="AG34" s="19">
        <f t="shared" si="8"/>
        <v>9</v>
      </c>
      <c r="AH34" s="18">
        <f t="shared" si="9"/>
        <v>0.1890199187879288</v>
      </c>
      <c r="AI34" s="18">
        <f t="shared" si="10"/>
        <v>1.7011792690913592</v>
      </c>
      <c r="AJ34" s="18">
        <f t="shared" si="11"/>
        <v>0.03572852969859519</v>
      </c>
      <c r="AK34" s="18">
        <f t="shared" si="12"/>
        <v>0.3215567672873567</v>
      </c>
    </row>
    <row r="35" spans="1:37" ht="12.75">
      <c r="A35" s="6" t="s">
        <v>41</v>
      </c>
      <c r="B35" s="10" t="s">
        <v>6</v>
      </c>
      <c r="C35" s="10">
        <v>0.2777777777777778</v>
      </c>
      <c r="D35" s="11">
        <v>18</v>
      </c>
      <c r="E35">
        <v>0</v>
      </c>
      <c r="F35">
        <v>0.123654786764889</v>
      </c>
      <c r="G35" s="2">
        <v>-1</v>
      </c>
      <c r="H35" s="2">
        <v>-1</v>
      </c>
      <c r="I35" s="2">
        <v>1</v>
      </c>
      <c r="J35" s="2"/>
      <c r="K35" s="2"/>
      <c r="L35" s="2"/>
      <c r="M35" s="2"/>
      <c r="N35" s="2"/>
      <c r="O35" s="2"/>
      <c r="P35" s="2"/>
      <c r="Q35" s="2">
        <v>1</v>
      </c>
      <c r="R35">
        <f t="shared" si="0"/>
        <v>-4.747360837659956</v>
      </c>
      <c r="S35">
        <f t="shared" si="1"/>
        <v>6.182610100673127</v>
      </c>
      <c r="T35">
        <f t="shared" si="13"/>
        <v>1.435249263013171</v>
      </c>
      <c r="U35">
        <f t="shared" si="14"/>
        <v>0.23805601805825366</v>
      </c>
      <c r="V35">
        <f t="shared" si="3"/>
        <v>1.2380560180582536</v>
      </c>
      <c r="W35">
        <f t="shared" si="15"/>
        <v>0.19228210564463533</v>
      </c>
      <c r="X35">
        <f t="shared" si="16"/>
        <v>-1.6487916850873006</v>
      </c>
      <c r="Z35">
        <f t="shared" si="2"/>
        <v>0.7222222222222222</v>
      </c>
      <c r="AA35">
        <f t="shared" si="4"/>
        <v>0.8077178943553647</v>
      </c>
      <c r="AB35">
        <f t="shared" si="5"/>
        <v>-0.21354242207412968</v>
      </c>
      <c r="AE35" s="15">
        <f t="shared" si="6"/>
        <v>0.19228210564463533</v>
      </c>
      <c r="AF35" s="17">
        <f t="shared" si="7"/>
        <v>0.2777777777777778</v>
      </c>
      <c r="AG35" s="19">
        <f t="shared" si="8"/>
        <v>18</v>
      </c>
      <c r="AH35" s="18">
        <f t="shared" si="9"/>
        <v>0.08549567213314246</v>
      </c>
      <c r="AI35" s="18">
        <f t="shared" si="10"/>
        <v>1.5389220983965644</v>
      </c>
      <c r="AJ35" s="18">
        <f t="shared" si="11"/>
        <v>0.0073095099534977925</v>
      </c>
      <c r="AK35" s="18">
        <f t="shared" si="12"/>
        <v>0.13157117916296027</v>
      </c>
    </row>
    <row r="36" spans="1:37" ht="12.75">
      <c r="A36" s="6" t="s">
        <v>41</v>
      </c>
      <c r="B36" s="10" t="s">
        <v>7</v>
      </c>
      <c r="C36" s="10">
        <v>0.2857142857142857</v>
      </c>
      <c r="D36" s="11">
        <v>7</v>
      </c>
      <c r="E36">
        <v>9.5</v>
      </c>
      <c r="F36">
        <v>0.453878504098003</v>
      </c>
      <c r="G36" s="2">
        <v>-1</v>
      </c>
      <c r="H36" s="2">
        <v>-1</v>
      </c>
      <c r="I36" s="2">
        <v>1</v>
      </c>
      <c r="J36" s="2">
        <v>1</v>
      </c>
      <c r="K36" s="2"/>
      <c r="L36" s="2"/>
      <c r="M36" s="2"/>
      <c r="N36" s="2"/>
      <c r="O36" s="2"/>
      <c r="P36" s="2"/>
      <c r="Q36" s="2">
        <v>1</v>
      </c>
      <c r="R36">
        <f t="shared" si="0"/>
        <v>-3.6985588150116246</v>
      </c>
      <c r="S36">
        <f t="shared" si="1"/>
        <v>6.182610100673127</v>
      </c>
      <c r="T36">
        <f t="shared" si="13"/>
        <v>2.4840512856615025</v>
      </c>
      <c r="U36">
        <f t="shared" si="14"/>
        <v>0.08340464417122657</v>
      </c>
      <c r="V36">
        <f t="shared" si="3"/>
        <v>1.0834046441712266</v>
      </c>
      <c r="W36">
        <f t="shared" si="15"/>
        <v>0.07698383482104115</v>
      </c>
      <c r="X36">
        <f t="shared" si="16"/>
        <v>-2.5641598165574675</v>
      </c>
      <c r="Z36">
        <f t="shared" si="2"/>
        <v>0.7142857142857143</v>
      </c>
      <c r="AA36">
        <f t="shared" si="4"/>
        <v>0.9230161651789588</v>
      </c>
      <c r="AB36">
        <f t="shared" si="5"/>
        <v>-0.08010853089596517</v>
      </c>
      <c r="AE36" s="15">
        <f t="shared" si="6"/>
        <v>0.07698383482104115</v>
      </c>
      <c r="AF36" s="17">
        <f t="shared" si="7"/>
        <v>0.2857142857142857</v>
      </c>
      <c r="AG36" s="19">
        <f t="shared" si="8"/>
        <v>7</v>
      </c>
      <c r="AH36" s="18">
        <f t="shared" si="9"/>
        <v>0.20873045089324455</v>
      </c>
      <c r="AI36" s="18">
        <f t="shared" si="10"/>
        <v>1.4611131562527118</v>
      </c>
      <c r="AJ36" s="18">
        <f t="shared" si="11"/>
        <v>0.043568401130097176</v>
      </c>
      <c r="AK36" s="18">
        <f t="shared" si="12"/>
        <v>0.3049788079106802</v>
      </c>
    </row>
    <row r="37" spans="1:37" ht="12.75">
      <c r="A37" s="6" t="s">
        <v>41</v>
      </c>
      <c r="B37" s="10" t="s">
        <v>8</v>
      </c>
      <c r="C37" s="10">
        <v>0.07894736842105263</v>
      </c>
      <c r="D37" s="11">
        <v>19</v>
      </c>
      <c r="E37">
        <v>9.5</v>
      </c>
      <c r="F37">
        <v>0.546121495901996</v>
      </c>
      <c r="G37" s="2">
        <v>-1</v>
      </c>
      <c r="H37" s="2"/>
      <c r="I37" s="2"/>
      <c r="J37" s="2"/>
      <c r="K37" s="2"/>
      <c r="L37" s="2"/>
      <c r="M37" s="2"/>
      <c r="N37" s="2"/>
      <c r="O37" s="2"/>
      <c r="P37" s="2"/>
      <c r="Q37" s="2">
        <v>1</v>
      </c>
      <c r="R37">
        <f t="shared" si="0"/>
        <v>-2.273776110237955</v>
      </c>
      <c r="S37">
        <f t="shared" si="1"/>
        <v>6.182610100673127</v>
      </c>
      <c r="T37">
        <f t="shared" si="13"/>
        <v>3.908833990435172</v>
      </c>
      <c r="U37">
        <f t="shared" si="14"/>
        <v>0.020063882106217634</v>
      </c>
      <c r="V37">
        <f t="shared" si="3"/>
        <v>1.0200638821062176</v>
      </c>
      <c r="W37">
        <f t="shared" si="15"/>
        <v>0.019669240778126495</v>
      </c>
      <c r="X37">
        <f t="shared" si="16"/>
        <v>-3.928699245286105</v>
      </c>
      <c r="Z37">
        <f t="shared" si="2"/>
        <v>0.9210526315789473</v>
      </c>
      <c r="AA37">
        <f t="shared" si="4"/>
        <v>0.9803307592218735</v>
      </c>
      <c r="AB37">
        <f t="shared" si="5"/>
        <v>-0.019865254850933094</v>
      </c>
      <c r="AE37" s="15">
        <f t="shared" si="6"/>
        <v>0.019669240778126495</v>
      </c>
      <c r="AF37" s="17">
        <f t="shared" si="7"/>
        <v>0.07894736842105263</v>
      </c>
      <c r="AG37" s="19">
        <f t="shared" si="8"/>
        <v>19</v>
      </c>
      <c r="AH37" s="18">
        <f t="shared" si="9"/>
        <v>0.05927812764292613</v>
      </c>
      <c r="AI37" s="18">
        <f t="shared" si="10"/>
        <v>1.1262844252155964</v>
      </c>
      <c r="AJ37" s="18">
        <f t="shared" si="11"/>
        <v>0.0035138964168510427</v>
      </c>
      <c r="AK37" s="18">
        <f t="shared" si="12"/>
        <v>0.06676403192016982</v>
      </c>
    </row>
    <row r="38" spans="1:37" ht="12.75">
      <c r="A38" s="6" t="s">
        <v>41</v>
      </c>
      <c r="B38" s="10" t="s">
        <v>9</v>
      </c>
      <c r="C38" s="10">
        <v>0</v>
      </c>
      <c r="D38" s="11">
        <v>7</v>
      </c>
      <c r="E38">
        <v>2</v>
      </c>
      <c r="F38">
        <v>0.106167391327864</v>
      </c>
      <c r="G38" s="2">
        <v>-1</v>
      </c>
      <c r="H38" s="2"/>
      <c r="I38" s="2">
        <v>1</v>
      </c>
      <c r="J38" s="2"/>
      <c r="K38" s="2"/>
      <c r="L38" s="2"/>
      <c r="M38" s="2"/>
      <c r="N38" s="2"/>
      <c r="O38" s="2"/>
      <c r="P38" s="2"/>
      <c r="Q38" s="2">
        <v>1</v>
      </c>
      <c r="R38">
        <f t="shared" si="0"/>
        <v>-0.04298552950077639</v>
      </c>
      <c r="S38">
        <f t="shared" si="1"/>
        <v>6.182610100673127</v>
      </c>
      <c r="T38">
        <f t="shared" si="13"/>
        <v>6.139624571172351</v>
      </c>
      <c r="U38">
        <f t="shared" si="14"/>
        <v>0.0021557327906291113</v>
      </c>
      <c r="V38">
        <f t="shared" si="3"/>
        <v>1.0021557327906292</v>
      </c>
      <c r="W38">
        <f t="shared" si="15"/>
        <v>0.0021510956033012965</v>
      </c>
      <c r="X38">
        <f t="shared" si="16"/>
        <v>-6.14177798370502</v>
      </c>
      <c r="Z38">
        <f t="shared" si="2"/>
        <v>1</v>
      </c>
      <c r="AA38">
        <f t="shared" si="4"/>
        <v>0.9978489043966987</v>
      </c>
      <c r="AB38">
        <f t="shared" si="5"/>
        <v>-0.0021534125326692364</v>
      </c>
      <c r="AE38" s="15">
        <f t="shared" si="6"/>
        <v>0.0021510956033012965</v>
      </c>
      <c r="AF38" s="17">
        <f t="shared" si="7"/>
        <v>0</v>
      </c>
      <c r="AG38" s="19">
        <f t="shared" si="8"/>
        <v>7</v>
      </c>
      <c r="AH38" s="18">
        <f t="shared" si="9"/>
        <v>0.0021510956033012965</v>
      </c>
      <c r="AI38" s="18">
        <f t="shared" si="10"/>
        <v>0.015057669223109076</v>
      </c>
      <c r="AJ38" s="18">
        <f t="shared" si="11"/>
        <v>4.627212294542169E-06</v>
      </c>
      <c r="AK38" s="18">
        <f t="shared" si="12"/>
        <v>3.239048606179518E-05</v>
      </c>
    </row>
    <row r="39" spans="1:37" ht="12.75">
      <c r="A39" s="6" t="s">
        <v>41</v>
      </c>
      <c r="B39" s="13" t="s">
        <v>10</v>
      </c>
      <c r="C39" s="13">
        <v>0</v>
      </c>
      <c r="D39" s="14">
        <v>4</v>
      </c>
      <c r="E39">
        <v>5</v>
      </c>
      <c r="F39">
        <v>0.893832608672135</v>
      </c>
      <c r="G39" s="2">
        <v>-1</v>
      </c>
      <c r="H39" s="2"/>
      <c r="I39" s="2">
        <v>1</v>
      </c>
      <c r="J39" s="2">
        <v>1</v>
      </c>
      <c r="K39" s="2"/>
      <c r="L39" s="2"/>
      <c r="M39" s="2"/>
      <c r="N39" s="2"/>
      <c r="O39" s="2"/>
      <c r="P39" s="2"/>
      <c r="Q39" s="2">
        <v>1</v>
      </c>
      <c r="R39">
        <f t="shared" si="0"/>
        <v>1.0058164931475548</v>
      </c>
      <c r="S39">
        <f t="shared" si="1"/>
        <v>6.182610100673127</v>
      </c>
      <c r="T39">
        <f t="shared" si="13"/>
        <v>7.188426593820682</v>
      </c>
      <c r="U39">
        <f t="shared" si="14"/>
        <v>0.0007552765428793683</v>
      </c>
      <c r="V39">
        <f t="shared" si="3"/>
        <v>1.0007552765428793</v>
      </c>
      <c r="W39">
        <f t="shared" si="15"/>
        <v>0.0007547065307399426</v>
      </c>
      <c r="X39">
        <f t="shared" si="16"/>
        <v>-7.189181585285766</v>
      </c>
      <c r="Z39">
        <f t="shared" si="2"/>
        <v>1</v>
      </c>
      <c r="AA39">
        <f t="shared" si="4"/>
        <v>0.99924529346926</v>
      </c>
      <c r="AB39">
        <f t="shared" si="5"/>
        <v>-0.0007549914650839434</v>
      </c>
      <c r="AE39" s="15">
        <f t="shared" si="6"/>
        <v>0.0007547065307399426</v>
      </c>
      <c r="AF39" s="17">
        <f t="shared" si="7"/>
        <v>0</v>
      </c>
      <c r="AG39" s="19">
        <f t="shared" si="8"/>
        <v>4</v>
      </c>
      <c r="AH39" s="18">
        <f t="shared" si="9"/>
        <v>0.0007547065307399426</v>
      </c>
      <c r="AI39" s="18">
        <f t="shared" si="10"/>
        <v>0.0030188261229597705</v>
      </c>
      <c r="AJ39" s="18">
        <f t="shared" si="11"/>
        <v>5.6958194754152E-07</v>
      </c>
      <c r="AK39" s="18">
        <f t="shared" si="12"/>
        <v>2.27832779016608E-06</v>
      </c>
    </row>
    <row r="40" spans="1:17" ht="12.75">
      <c r="A40" s="10"/>
      <c r="B40" s="10"/>
      <c r="C40" s="10"/>
      <c r="D40" s="10"/>
      <c r="E40">
        <v>66</v>
      </c>
      <c r="F40">
        <v>0.90975408415205</v>
      </c>
      <c r="G40" s="2"/>
      <c r="H40" s="2"/>
      <c r="I40" s="2"/>
      <c r="J40" s="5" t="s">
        <v>37</v>
      </c>
      <c r="K40" s="5" t="s">
        <v>39</v>
      </c>
      <c r="L40" s="2"/>
      <c r="M40" s="2"/>
      <c r="N40" s="2"/>
      <c r="O40" s="2"/>
      <c r="P40" s="2"/>
      <c r="Q40" s="2"/>
    </row>
    <row r="41" spans="1:17" ht="12.75">
      <c r="A41" s="10"/>
      <c r="B41" s="10"/>
      <c r="C41" s="10"/>
      <c r="D41" s="10"/>
      <c r="E41">
        <v>6</v>
      </c>
      <c r="F41">
        <v>0.0902459158479493</v>
      </c>
      <c r="G41" s="2"/>
      <c r="H41" s="2"/>
      <c r="I41" s="2"/>
      <c r="J41" s="5" t="s">
        <v>38</v>
      </c>
      <c r="K41" s="5" t="s">
        <v>18</v>
      </c>
      <c r="L41" s="2"/>
      <c r="M41" s="2"/>
      <c r="N41" s="2"/>
      <c r="O41" s="2"/>
      <c r="P41" s="2"/>
      <c r="Q41" s="2"/>
    </row>
    <row r="42" spans="1:17" ht="12.75">
      <c r="A42" s="10"/>
      <c r="B42" s="10"/>
      <c r="C42" s="10"/>
      <c r="D42" s="10"/>
      <c r="E42">
        <v>29.5</v>
      </c>
      <c r="F42">
        <v>0.816857531970362</v>
      </c>
      <c r="G42" s="2"/>
      <c r="H42" s="2"/>
      <c r="I42" s="2"/>
      <c r="J42" s="5" t="s">
        <v>44</v>
      </c>
      <c r="K42" s="5">
        <v>18</v>
      </c>
      <c r="L42" s="2"/>
      <c r="M42" s="2"/>
      <c r="N42" s="2"/>
      <c r="O42" s="2"/>
      <c r="P42" s="2"/>
      <c r="Q42" s="2"/>
    </row>
    <row r="43" spans="5:26" ht="12.75">
      <c r="E43">
        <v>5.5</v>
      </c>
      <c r="F43">
        <v>0.183142468029638</v>
      </c>
      <c r="J43" s="5" t="s">
        <v>32</v>
      </c>
      <c r="K43" s="5">
        <v>-8</v>
      </c>
      <c r="L43" s="5"/>
      <c r="M43" s="5"/>
      <c r="N43" s="5"/>
      <c r="R43">
        <f>MIN(R4:R39)</f>
        <v>-6.978151418397134</v>
      </c>
      <c r="Z43">
        <f>SUMPRODUCT(Z4:Z39,AB4:AB39)</f>
        <v>-5.11747619074393</v>
      </c>
    </row>
    <row r="44" spans="2:18" ht="12.75">
      <c r="B44" t="s">
        <v>31</v>
      </c>
      <c r="E44">
        <v>16.5</v>
      </c>
      <c r="F44">
        <v>0.505687122669327</v>
      </c>
      <c r="G44" t="s">
        <v>29</v>
      </c>
      <c r="H44" t="s">
        <v>30</v>
      </c>
      <c r="J44" s="5" t="s">
        <v>33</v>
      </c>
      <c r="K44" s="5">
        <v>3</v>
      </c>
      <c r="L44" s="5"/>
      <c r="M44" s="5"/>
      <c r="N44" s="5"/>
      <c r="R44">
        <f>MAX(R4:R39)</f>
        <v>1.0058164931475548</v>
      </c>
    </row>
    <row r="45" spans="1:14" ht="12.75">
      <c r="A45" t="str">
        <f aca="true" t="shared" si="17" ref="A45:A50">A4</f>
        <v>maN- other</v>
      </c>
      <c r="B45">
        <f aca="true" t="shared" si="18" ref="B45:B50">C4</f>
        <v>1</v>
      </c>
      <c r="C45">
        <f aca="true" t="shared" si="19" ref="C45:C50">W4</f>
        <v>0.9990177510394138</v>
      </c>
      <c r="D45">
        <f aca="true" t="shared" si="20" ref="D45:D50">D4</f>
        <v>65</v>
      </c>
      <c r="E45">
        <v>21.5</v>
      </c>
      <c r="F45">
        <v>0.494312877330672</v>
      </c>
      <c r="G45">
        <f aca="true" t="shared" si="21" ref="G45:H50">R4</f>
        <v>-6.978151418397134</v>
      </c>
      <c r="H45">
        <f t="shared" si="21"/>
        <v>0.053468392357293344</v>
      </c>
      <c r="J45" s="5" t="s">
        <v>34</v>
      </c>
      <c r="K45" s="5" t="str">
        <f>A45</f>
        <v>maN- other</v>
      </c>
      <c r="L45" s="5"/>
      <c r="M45" s="5"/>
      <c r="N45" s="5"/>
    </row>
    <row r="46" spans="1:14" ht="12.75">
      <c r="A46" t="str">
        <f t="shared" si="17"/>
        <v>maN- other</v>
      </c>
      <c r="B46">
        <f t="shared" si="18"/>
        <v>1</v>
      </c>
      <c r="C46">
        <f t="shared" si="19"/>
        <v>0.9909319843964667</v>
      </c>
      <c r="D46">
        <f t="shared" si="20"/>
        <v>71</v>
      </c>
      <c r="E46">
        <v>6</v>
      </c>
      <c r="F46">
        <v>0.596424251952539</v>
      </c>
      <c r="G46">
        <f t="shared" si="21"/>
        <v>-4.747360837659956</v>
      </c>
      <c r="H46">
        <f t="shared" si="21"/>
        <v>0.053468392357293344</v>
      </c>
      <c r="J46" s="5" t="s">
        <v>35</v>
      </c>
      <c r="K46" s="5">
        <f>H45</f>
        <v>0.053468392357293344</v>
      </c>
      <c r="L46" s="5"/>
      <c r="M46" s="5"/>
      <c r="N46" s="5"/>
    </row>
    <row r="47" spans="1:18" ht="12.75">
      <c r="A47" t="str">
        <f t="shared" si="17"/>
        <v>maN- other</v>
      </c>
      <c r="B47">
        <f t="shared" si="18"/>
        <v>0.9933333333333333</v>
      </c>
      <c r="C47">
        <f t="shared" si="19"/>
        <v>0.9745457916948691</v>
      </c>
      <c r="D47">
        <f t="shared" si="20"/>
        <v>74</v>
      </c>
      <c r="E47">
        <v>6</v>
      </c>
      <c r="F47">
        <v>0.40357574804746</v>
      </c>
      <c r="G47">
        <f t="shared" si="21"/>
        <v>-3.6985588150116246</v>
      </c>
      <c r="H47">
        <f t="shared" si="21"/>
        <v>0.053468392357293344</v>
      </c>
      <c r="J47" s="5" t="s">
        <v>36</v>
      </c>
      <c r="K47" s="5">
        <f aca="true" t="shared" si="22" ref="K47:K52">G45</f>
        <v>-6.978151418397134</v>
      </c>
      <c r="L47" s="5">
        <f aca="true" t="shared" si="23" ref="L47:L52">B45</f>
        <v>1</v>
      </c>
      <c r="M47" s="5" t="s">
        <v>43</v>
      </c>
      <c r="N47" s="5">
        <f aca="true" t="shared" si="24" ref="N47:N52">D45</f>
        <v>65</v>
      </c>
      <c r="O47" s="5" t="s">
        <v>42</v>
      </c>
      <c r="P47" s="5" t="s">
        <v>5</v>
      </c>
      <c r="Q47" t="str">
        <f>W3</f>
        <v>p</v>
      </c>
      <c r="R47" t="str">
        <f>C3</f>
        <v>Observed</v>
      </c>
    </row>
    <row r="48" spans="1:18" ht="12.75">
      <c r="A48" t="str">
        <f t="shared" si="17"/>
        <v>maN- other</v>
      </c>
      <c r="B48">
        <f t="shared" si="18"/>
        <v>0.9166666666666666</v>
      </c>
      <c r="C48">
        <f t="shared" si="19"/>
        <v>0.9020583856500048</v>
      </c>
      <c r="D48">
        <f t="shared" si="20"/>
        <v>72</v>
      </c>
      <c r="E48">
        <v>15</v>
      </c>
      <c r="F48">
        <v>0.147708198883105</v>
      </c>
      <c r="G48">
        <f t="shared" si="21"/>
        <v>-2.273776110237955</v>
      </c>
      <c r="H48">
        <f t="shared" si="21"/>
        <v>0.053468392357293344</v>
      </c>
      <c r="J48" s="5" t="s">
        <v>36</v>
      </c>
      <c r="K48" s="5">
        <f t="shared" si="22"/>
        <v>-4.747360837659956</v>
      </c>
      <c r="L48" s="5">
        <f t="shared" si="23"/>
        <v>1</v>
      </c>
      <c r="M48" s="5" t="s">
        <v>43</v>
      </c>
      <c r="N48" s="5">
        <f t="shared" si="24"/>
        <v>71</v>
      </c>
      <c r="O48" s="5" t="s">
        <v>42</v>
      </c>
      <c r="P48" s="5" t="s">
        <v>6</v>
      </c>
      <c r="Q48">
        <f aca="true" t="shared" si="25" ref="Q48:Q83">W4</f>
        <v>0.9990177510394138</v>
      </c>
      <c r="R48">
        <f aca="true" t="shared" si="26" ref="R48:R83">C4</f>
        <v>1</v>
      </c>
    </row>
    <row r="49" spans="1:18" ht="12.75">
      <c r="A49" t="str">
        <f t="shared" si="17"/>
        <v>maN- other</v>
      </c>
      <c r="B49">
        <f t="shared" si="18"/>
        <v>0.7</v>
      </c>
      <c r="C49">
        <f t="shared" si="19"/>
        <v>0.4973793082849015</v>
      </c>
      <c r="D49">
        <f t="shared" si="20"/>
        <v>10</v>
      </c>
      <c r="E49">
        <v>30</v>
      </c>
      <c r="F49">
        <v>0.852291801116894</v>
      </c>
      <c r="G49">
        <f t="shared" si="21"/>
        <v>-0.04298552950077639</v>
      </c>
      <c r="H49">
        <f t="shared" si="21"/>
        <v>0.053468392357293344</v>
      </c>
      <c r="J49" s="5" t="s">
        <v>36</v>
      </c>
      <c r="K49" s="5">
        <f t="shared" si="22"/>
        <v>-3.6985588150116246</v>
      </c>
      <c r="L49" s="5">
        <f t="shared" si="23"/>
        <v>0.9933333333333333</v>
      </c>
      <c r="M49" s="5" t="s">
        <v>43</v>
      </c>
      <c r="N49" s="5">
        <f t="shared" si="24"/>
        <v>74</v>
      </c>
      <c r="O49" s="5" t="s">
        <v>42</v>
      </c>
      <c r="P49" s="5" t="s">
        <v>7</v>
      </c>
      <c r="Q49">
        <f t="shared" si="25"/>
        <v>0.9909319843964667</v>
      </c>
      <c r="R49">
        <f t="shared" si="26"/>
        <v>1</v>
      </c>
    </row>
    <row r="50" spans="1:18" ht="12.75">
      <c r="A50" t="str">
        <f t="shared" si="17"/>
        <v>maN- other</v>
      </c>
      <c r="B50">
        <f t="shared" si="18"/>
        <v>0</v>
      </c>
      <c r="C50">
        <f t="shared" si="19"/>
        <v>0.2574461377221521</v>
      </c>
      <c r="D50">
        <f t="shared" si="20"/>
        <v>13</v>
      </c>
      <c r="E50">
        <v>1.5</v>
      </c>
      <c r="F50">
        <v>0.0241699139273399</v>
      </c>
      <c r="G50">
        <f t="shared" si="21"/>
        <v>1.0058164931475548</v>
      </c>
      <c r="H50">
        <f t="shared" si="21"/>
        <v>0.053468392357293344</v>
      </c>
      <c r="J50" s="5" t="s">
        <v>36</v>
      </c>
      <c r="K50" s="5">
        <f t="shared" si="22"/>
        <v>-2.273776110237955</v>
      </c>
      <c r="L50" s="5">
        <f t="shared" si="23"/>
        <v>0.9166666666666666</v>
      </c>
      <c r="M50" s="5" t="s">
        <v>43</v>
      </c>
      <c r="N50" s="5">
        <f t="shared" si="24"/>
        <v>72</v>
      </c>
      <c r="O50" s="5" t="s">
        <v>42</v>
      </c>
      <c r="P50" s="5" t="s">
        <v>8</v>
      </c>
      <c r="Q50">
        <f t="shared" si="25"/>
        <v>0.9745457916948691</v>
      </c>
      <c r="R50">
        <f t="shared" si="26"/>
        <v>0.9933333333333333</v>
      </c>
    </row>
    <row r="51" spans="5:18" ht="12.75">
      <c r="E51">
        <v>17.5</v>
      </c>
      <c r="F51">
        <v>0.97583008607266</v>
      </c>
      <c r="J51" s="5" t="s">
        <v>36</v>
      </c>
      <c r="K51" s="5">
        <f t="shared" si="22"/>
        <v>-0.04298552950077639</v>
      </c>
      <c r="L51" s="5">
        <f t="shared" si="23"/>
        <v>0.7</v>
      </c>
      <c r="M51" s="5" t="s">
        <v>43</v>
      </c>
      <c r="N51" s="5">
        <f t="shared" si="24"/>
        <v>10</v>
      </c>
      <c r="O51" s="5" t="s">
        <v>42</v>
      </c>
      <c r="P51" s="5" t="s">
        <v>9</v>
      </c>
      <c r="Q51">
        <f t="shared" si="25"/>
        <v>0.9020583856500048</v>
      </c>
      <c r="R51">
        <f t="shared" si="26"/>
        <v>0.9166666666666666</v>
      </c>
    </row>
    <row r="52" spans="5:18" ht="12.75">
      <c r="E52">
        <v>7</v>
      </c>
      <c r="F52">
        <v>0.545931756416683</v>
      </c>
      <c r="J52" s="5" t="s">
        <v>36</v>
      </c>
      <c r="K52" s="5">
        <f t="shared" si="22"/>
        <v>1.0058164931475548</v>
      </c>
      <c r="L52" s="5">
        <f t="shared" si="23"/>
        <v>0</v>
      </c>
      <c r="M52" s="5" t="s">
        <v>43</v>
      </c>
      <c r="N52" s="5">
        <f t="shared" si="24"/>
        <v>13</v>
      </c>
      <c r="O52" s="5" t="s">
        <v>42</v>
      </c>
      <c r="P52" s="5" t="s">
        <v>10</v>
      </c>
      <c r="Q52">
        <f t="shared" si="25"/>
        <v>0.4973793082849015</v>
      </c>
      <c r="R52">
        <f t="shared" si="26"/>
        <v>0.7</v>
      </c>
    </row>
    <row r="53" spans="1:18" ht="12.75">
      <c r="A53" t="str">
        <f aca="true" t="shared" si="27" ref="A53:A58">A10</f>
        <v>paN-RED-</v>
      </c>
      <c r="B53">
        <f aca="true" t="shared" si="28" ref="B53:B58">C10</f>
        <v>1</v>
      </c>
      <c r="C53">
        <f aca="true" t="shared" si="29" ref="C53:C58">W10</f>
        <v>0.9978935869123404</v>
      </c>
      <c r="D53">
        <f aca="true" t="shared" si="30" ref="D53:D58">D10</f>
        <v>39</v>
      </c>
      <c r="E53">
        <v>3</v>
      </c>
      <c r="F53">
        <v>0.454068243583316</v>
      </c>
      <c r="G53">
        <f aca="true" t="shared" si="31" ref="G53:H58">R10</f>
        <v>-6.978151418397134</v>
      </c>
      <c r="H53">
        <f t="shared" si="31"/>
        <v>0.8174913165747979</v>
      </c>
      <c r="J53" s="5" t="s">
        <v>34</v>
      </c>
      <c r="K53" s="5" t="str">
        <f>A53</f>
        <v>paN-RED-</v>
      </c>
      <c r="L53" s="5"/>
      <c r="M53" s="5"/>
      <c r="N53" s="5"/>
      <c r="Q53">
        <f t="shared" si="25"/>
        <v>0.2574461377221521</v>
      </c>
      <c r="R53">
        <f t="shared" si="26"/>
        <v>0</v>
      </c>
    </row>
    <row r="54" spans="1:18" ht="12.75">
      <c r="A54" t="str">
        <f t="shared" si="27"/>
        <v>paN-RED-</v>
      </c>
      <c r="B54">
        <f t="shared" si="28"/>
        <v>1</v>
      </c>
      <c r="C54">
        <f t="shared" si="29"/>
        <v>0.980732301934261</v>
      </c>
      <c r="D54">
        <f t="shared" si="30"/>
        <v>63</v>
      </c>
      <c r="E54">
        <v>3</v>
      </c>
      <c r="F54">
        <v>0.347240945973002</v>
      </c>
      <c r="G54">
        <f t="shared" si="31"/>
        <v>-4.747360837659956</v>
      </c>
      <c r="H54">
        <f t="shared" si="31"/>
        <v>0.8174913165747979</v>
      </c>
      <c r="J54" s="5" t="s">
        <v>35</v>
      </c>
      <c r="K54" s="5">
        <f>H53</f>
        <v>0.8174913165747979</v>
      </c>
      <c r="L54" s="5"/>
      <c r="M54" s="5"/>
      <c r="N54" s="5"/>
      <c r="Q54">
        <f t="shared" si="25"/>
        <v>0.9978935869123404</v>
      </c>
      <c r="R54">
        <f t="shared" si="26"/>
        <v>1</v>
      </c>
    </row>
    <row r="55" spans="1:18" ht="12.75">
      <c r="A55" t="str">
        <f t="shared" si="27"/>
        <v>paN-RED-</v>
      </c>
      <c r="B55">
        <f t="shared" si="28"/>
        <v>0.9615384615384616</v>
      </c>
      <c r="C55">
        <f t="shared" si="29"/>
        <v>0.9469025610083257</v>
      </c>
      <c r="D55">
        <f t="shared" si="30"/>
        <v>26</v>
      </c>
      <c r="E55">
        <v>7</v>
      </c>
      <c r="F55">
        <v>0.652759054026997</v>
      </c>
      <c r="G55">
        <f t="shared" si="31"/>
        <v>-3.6985588150116246</v>
      </c>
      <c r="H55">
        <f t="shared" si="31"/>
        <v>0.8174913165747979</v>
      </c>
      <c r="J55" s="5" t="s">
        <v>36</v>
      </c>
      <c r="K55" s="5">
        <f aca="true" t="shared" si="32" ref="K55:K60">G53</f>
        <v>-6.978151418397134</v>
      </c>
      <c r="L55" s="5">
        <f aca="true" t="shared" si="33" ref="L55:L60">B53</f>
        <v>1</v>
      </c>
      <c r="M55" s="5" t="s">
        <v>43</v>
      </c>
      <c r="N55" s="5">
        <f aca="true" t="shared" si="34" ref="N55:N60">D53</f>
        <v>39</v>
      </c>
      <c r="Q55">
        <f t="shared" si="25"/>
        <v>0.980732301934261</v>
      </c>
      <c r="R55">
        <f t="shared" si="26"/>
        <v>1</v>
      </c>
    </row>
    <row r="56" spans="1:18" ht="12.75">
      <c r="A56" t="str">
        <f t="shared" si="27"/>
        <v>paN-RED-</v>
      </c>
      <c r="B56">
        <f t="shared" si="28"/>
        <v>0.8428571428571429</v>
      </c>
      <c r="C56">
        <f t="shared" si="29"/>
        <v>0.8109637858818989</v>
      </c>
      <c r="D56">
        <f t="shared" si="30"/>
        <v>35</v>
      </c>
      <c r="E56">
        <v>1</v>
      </c>
      <c r="F56">
        <v>0.108743532161582</v>
      </c>
      <c r="G56">
        <f t="shared" si="31"/>
        <v>-2.273776110237955</v>
      </c>
      <c r="H56">
        <f t="shared" si="31"/>
        <v>0.8174913165747979</v>
      </c>
      <c r="J56" s="5" t="s">
        <v>36</v>
      </c>
      <c r="K56" s="5">
        <f t="shared" si="32"/>
        <v>-4.747360837659956</v>
      </c>
      <c r="L56" s="5">
        <f t="shared" si="33"/>
        <v>1</v>
      </c>
      <c r="M56" s="5" t="s">
        <v>43</v>
      </c>
      <c r="N56" s="5">
        <f t="shared" si="34"/>
        <v>63</v>
      </c>
      <c r="Q56">
        <f t="shared" si="25"/>
        <v>0.9469025610083257</v>
      </c>
      <c r="R56">
        <f t="shared" si="26"/>
        <v>0.9615384615384616</v>
      </c>
    </row>
    <row r="57" spans="1:18" ht="12.75">
      <c r="A57" t="str">
        <f t="shared" si="27"/>
        <v>paN-RED-</v>
      </c>
      <c r="B57">
        <f t="shared" si="28"/>
        <v>0.3</v>
      </c>
      <c r="C57">
        <f t="shared" si="29"/>
        <v>0.31550522099563094</v>
      </c>
      <c r="D57">
        <f t="shared" si="30"/>
        <v>10</v>
      </c>
      <c r="E57">
        <v>12</v>
      </c>
      <c r="F57">
        <v>0.891256467838417</v>
      </c>
      <c r="G57">
        <f t="shared" si="31"/>
        <v>-0.04298552950077639</v>
      </c>
      <c r="H57">
        <f t="shared" si="31"/>
        <v>0.8174913165747979</v>
      </c>
      <c r="J57" s="5" t="s">
        <v>36</v>
      </c>
      <c r="K57" s="5">
        <f t="shared" si="32"/>
        <v>-3.6985588150116246</v>
      </c>
      <c r="L57" s="5">
        <f t="shared" si="33"/>
        <v>0.9615384615384616</v>
      </c>
      <c r="M57" s="5" t="s">
        <v>43</v>
      </c>
      <c r="N57" s="5">
        <f t="shared" si="34"/>
        <v>26</v>
      </c>
      <c r="Q57">
        <f t="shared" si="25"/>
        <v>0.8109637858818989</v>
      </c>
      <c r="R57">
        <f t="shared" si="26"/>
        <v>0.8428571428571429</v>
      </c>
    </row>
    <row r="58" spans="1:18" ht="12.75">
      <c r="A58" t="str">
        <f t="shared" si="27"/>
        <v>paN-RED-</v>
      </c>
      <c r="B58">
        <f t="shared" si="28"/>
        <v>0.05555555555555555</v>
      </c>
      <c r="C58">
        <f t="shared" si="29"/>
        <v>0.13903743521888728</v>
      </c>
      <c r="D58">
        <f t="shared" si="30"/>
        <v>18</v>
      </c>
      <c r="E58">
        <v>0</v>
      </c>
      <c r="F58">
        <v>0.149847012921125</v>
      </c>
      <c r="G58">
        <f t="shared" si="31"/>
        <v>1.0058164931475548</v>
      </c>
      <c r="H58">
        <f t="shared" si="31"/>
        <v>0.8174913165747979</v>
      </c>
      <c r="J58" s="5" t="s">
        <v>36</v>
      </c>
      <c r="K58" s="5">
        <f t="shared" si="32"/>
        <v>-2.273776110237955</v>
      </c>
      <c r="L58" s="5">
        <f t="shared" si="33"/>
        <v>0.8428571428571429</v>
      </c>
      <c r="M58" s="5" t="s">
        <v>43</v>
      </c>
      <c r="N58" s="5">
        <f t="shared" si="34"/>
        <v>35</v>
      </c>
      <c r="Q58">
        <f t="shared" si="25"/>
        <v>0.31550522099563094</v>
      </c>
      <c r="R58">
        <f t="shared" si="26"/>
        <v>0.3</v>
      </c>
    </row>
    <row r="59" spans="5:18" ht="12.75">
      <c r="E59">
        <v>12</v>
      </c>
      <c r="F59">
        <v>0.850152987078874</v>
      </c>
      <c r="J59" s="5" t="s">
        <v>36</v>
      </c>
      <c r="K59" s="5">
        <f t="shared" si="32"/>
        <v>-0.04298552950077639</v>
      </c>
      <c r="L59" s="5">
        <f t="shared" si="33"/>
        <v>0.3</v>
      </c>
      <c r="M59" s="5" t="s">
        <v>43</v>
      </c>
      <c r="N59" s="5">
        <f t="shared" si="34"/>
        <v>10</v>
      </c>
      <c r="Q59">
        <f t="shared" si="25"/>
        <v>0.13903743521888728</v>
      </c>
      <c r="R59">
        <f t="shared" si="26"/>
        <v>0.05555555555555555</v>
      </c>
    </row>
    <row r="60" spans="5:18" ht="12.75">
      <c r="E60">
        <v>1</v>
      </c>
      <c r="F60">
        <v>0.0202512475222372</v>
      </c>
      <c r="J60" s="5" t="s">
        <v>36</v>
      </c>
      <c r="K60" s="5">
        <f t="shared" si="32"/>
        <v>1.0058164931475548</v>
      </c>
      <c r="L60" s="5">
        <f t="shared" si="33"/>
        <v>0.05555555555555555</v>
      </c>
      <c r="M60" s="5" t="s">
        <v>43</v>
      </c>
      <c r="N60" s="5">
        <f t="shared" si="34"/>
        <v>18</v>
      </c>
      <c r="Q60">
        <f t="shared" si="25"/>
        <v>0.993227345124472</v>
      </c>
      <c r="R60">
        <f t="shared" si="26"/>
        <v>1</v>
      </c>
    </row>
    <row r="61" spans="1:18" ht="12.75">
      <c r="A61" t="str">
        <f aca="true" t="shared" si="35" ref="A61:A66">A16</f>
        <v>maN- advers.</v>
      </c>
      <c r="B61">
        <f aca="true" t="shared" si="36" ref="B61:B66">C16</f>
        <v>1</v>
      </c>
      <c r="C61">
        <f aca="true" t="shared" si="37" ref="C61:C66">W16</f>
        <v>0.993227345124472</v>
      </c>
      <c r="D61">
        <f aca="true" t="shared" si="38" ref="D61:D66">D16</f>
        <v>11</v>
      </c>
      <c r="E61">
        <v>17</v>
      </c>
      <c r="F61">
        <v>0.979748752477762</v>
      </c>
      <c r="G61">
        <f aca="true" t="shared" si="39" ref="G61:H66">R16</f>
        <v>-6.978151418397134</v>
      </c>
      <c r="H61">
        <f t="shared" si="39"/>
        <v>1.9900849958083802</v>
      </c>
      <c r="J61" s="5" t="s">
        <v>34</v>
      </c>
      <c r="K61" s="5" t="str">
        <f>A61</f>
        <v>maN- advers.</v>
      </c>
      <c r="L61" s="5"/>
      <c r="M61" s="5"/>
      <c r="N61" s="5"/>
      <c r="Q61">
        <f t="shared" si="25"/>
        <v>0.9403229492223014</v>
      </c>
      <c r="R61">
        <f t="shared" si="26"/>
        <v>1</v>
      </c>
    </row>
    <row r="62" spans="1:18" ht="12.75">
      <c r="A62" t="str">
        <f t="shared" si="35"/>
        <v>maN- advers.</v>
      </c>
      <c r="B62">
        <f t="shared" si="36"/>
        <v>1</v>
      </c>
      <c r="C62">
        <f t="shared" si="37"/>
        <v>0.9403229492223014</v>
      </c>
      <c r="D62">
        <f t="shared" si="38"/>
        <v>51</v>
      </c>
      <c r="E62">
        <v>0</v>
      </c>
      <c r="F62">
        <v>0.0029453751824587</v>
      </c>
      <c r="G62">
        <f t="shared" si="39"/>
        <v>-4.747360837659956</v>
      </c>
      <c r="H62">
        <f t="shared" si="39"/>
        <v>1.9900849958083802</v>
      </c>
      <c r="J62" s="5" t="s">
        <v>35</v>
      </c>
      <c r="K62" s="5">
        <f>H61</f>
        <v>1.9900849958083802</v>
      </c>
      <c r="L62" s="5"/>
      <c r="M62" s="5"/>
      <c r="N62" s="5"/>
      <c r="Q62">
        <f t="shared" si="25"/>
        <v>0.8466382267771703</v>
      </c>
      <c r="R62">
        <f t="shared" si="26"/>
        <v>1</v>
      </c>
    </row>
    <row r="63" spans="1:18" ht="12.75">
      <c r="A63" t="str">
        <f t="shared" si="35"/>
        <v>maN- advers.</v>
      </c>
      <c r="B63">
        <f t="shared" si="36"/>
        <v>1</v>
      </c>
      <c r="C63">
        <f t="shared" si="37"/>
        <v>0.8466382267771703</v>
      </c>
      <c r="D63">
        <f t="shared" si="38"/>
        <v>11</v>
      </c>
      <c r="E63">
        <v>7</v>
      </c>
      <c r="F63">
        <v>0.997054624817541</v>
      </c>
      <c r="G63">
        <f t="shared" si="39"/>
        <v>-3.6985588150116246</v>
      </c>
      <c r="H63">
        <f t="shared" si="39"/>
        <v>1.9900849958083802</v>
      </c>
      <c r="J63" s="5" t="s">
        <v>36</v>
      </c>
      <c r="K63" s="5">
        <f aca="true" t="shared" si="40" ref="K63:K68">G61</f>
        <v>-6.978151418397134</v>
      </c>
      <c r="L63" s="5">
        <f aca="true" t="shared" si="41" ref="L63:L68">B61</f>
        <v>1</v>
      </c>
      <c r="M63" s="5" t="s">
        <v>43</v>
      </c>
      <c r="N63" s="5">
        <f aca="true" t="shared" si="42" ref="N63:N68">D61</f>
        <v>11</v>
      </c>
      <c r="Q63">
        <f t="shared" si="25"/>
        <v>0.5704509165528576</v>
      </c>
      <c r="R63">
        <f t="shared" si="26"/>
        <v>0.5</v>
      </c>
    </row>
    <row r="64" spans="1:18" ht="12.75">
      <c r="A64" t="str">
        <f t="shared" si="35"/>
        <v>maN- advers.</v>
      </c>
      <c r="B64">
        <f t="shared" si="36"/>
        <v>0.5</v>
      </c>
      <c r="C64">
        <f t="shared" si="37"/>
        <v>0.5704509165528576</v>
      </c>
      <c r="D64">
        <f t="shared" si="38"/>
        <v>12</v>
      </c>
      <c r="E64">
        <v>0</v>
      </c>
      <c r="F64">
        <v>0.274417725454544</v>
      </c>
      <c r="G64">
        <f t="shared" si="39"/>
        <v>-2.273776110237955</v>
      </c>
      <c r="H64">
        <f t="shared" si="39"/>
        <v>1.9900849958083802</v>
      </c>
      <c r="J64" s="5" t="s">
        <v>36</v>
      </c>
      <c r="K64" s="5">
        <f t="shared" si="40"/>
        <v>-4.747360837659956</v>
      </c>
      <c r="L64" s="5">
        <f t="shared" si="41"/>
        <v>1</v>
      </c>
      <c r="M64" s="5" t="s">
        <v>43</v>
      </c>
      <c r="N64" s="5">
        <f t="shared" si="42"/>
        <v>51</v>
      </c>
      <c r="Q64">
        <f t="shared" si="25"/>
        <v>0.12486997643058487</v>
      </c>
      <c r="R64">
        <f t="shared" si="26"/>
        <v>0</v>
      </c>
    </row>
    <row r="65" spans="1:18" ht="12.75">
      <c r="A65" t="str">
        <f t="shared" si="35"/>
        <v>maN- advers.</v>
      </c>
      <c r="B65">
        <f t="shared" si="36"/>
        <v>0</v>
      </c>
      <c r="C65">
        <f t="shared" si="37"/>
        <v>0.12486997643058487</v>
      </c>
      <c r="D65">
        <f t="shared" si="38"/>
        <v>12</v>
      </c>
      <c r="E65">
        <v>13</v>
      </c>
      <c r="F65">
        <v>0.725582274545455</v>
      </c>
      <c r="G65">
        <f t="shared" si="39"/>
        <v>-0.04298552950077639</v>
      </c>
      <c r="H65">
        <f t="shared" si="39"/>
        <v>1.9900849958083802</v>
      </c>
      <c r="J65" s="5" t="s">
        <v>36</v>
      </c>
      <c r="K65" s="5">
        <f t="shared" si="40"/>
        <v>-3.6985588150116246</v>
      </c>
      <c r="L65" s="5">
        <f t="shared" si="41"/>
        <v>1</v>
      </c>
      <c r="M65" s="5" t="s">
        <v>43</v>
      </c>
      <c r="N65" s="5">
        <f t="shared" si="42"/>
        <v>11</v>
      </c>
      <c r="Q65">
        <f t="shared" si="25"/>
        <v>0.04761137403858854</v>
      </c>
      <c r="R65">
        <f t="shared" si="26"/>
        <v>0</v>
      </c>
    </row>
    <row r="66" spans="1:18" ht="12.75">
      <c r="A66" t="str">
        <f t="shared" si="35"/>
        <v>maN- advers.</v>
      </c>
      <c r="B66">
        <f t="shared" si="36"/>
        <v>0</v>
      </c>
      <c r="C66">
        <f t="shared" si="37"/>
        <v>0.04761137403858854</v>
      </c>
      <c r="D66">
        <f t="shared" si="38"/>
        <v>9</v>
      </c>
      <c r="E66">
        <v>1</v>
      </c>
      <c r="F66">
        <v>0.143347742392382</v>
      </c>
      <c r="G66">
        <f t="shared" si="39"/>
        <v>1.0058164931475548</v>
      </c>
      <c r="H66">
        <f t="shared" si="39"/>
        <v>1.9900849958083802</v>
      </c>
      <c r="J66" s="5" t="s">
        <v>36</v>
      </c>
      <c r="K66" s="5">
        <f t="shared" si="40"/>
        <v>-2.273776110237955</v>
      </c>
      <c r="L66" s="5">
        <f t="shared" si="41"/>
        <v>0.5</v>
      </c>
      <c r="M66" s="5" t="s">
        <v>43</v>
      </c>
      <c r="N66" s="5">
        <f t="shared" si="42"/>
        <v>12</v>
      </c>
      <c r="Q66">
        <f t="shared" si="25"/>
        <v>0.9907080624958112</v>
      </c>
      <c r="R66">
        <f t="shared" si="26"/>
        <v>1</v>
      </c>
    </row>
    <row r="67" spans="5:18" ht="12.75">
      <c r="E67">
        <v>17</v>
      </c>
      <c r="F67">
        <v>0.856652257607617</v>
      </c>
      <c r="J67" s="5" t="s">
        <v>36</v>
      </c>
      <c r="K67" s="5">
        <f t="shared" si="40"/>
        <v>-0.04298552950077639</v>
      </c>
      <c r="L67" s="5">
        <f t="shared" si="41"/>
        <v>0</v>
      </c>
      <c r="M67" s="5" t="s">
        <v>43</v>
      </c>
      <c r="N67" s="5">
        <f t="shared" si="42"/>
        <v>12</v>
      </c>
      <c r="Q67">
        <f t="shared" si="25"/>
        <v>0.9197150883730051</v>
      </c>
      <c r="R67">
        <f t="shared" si="26"/>
        <v>0.9777777777777777</v>
      </c>
    </row>
    <row r="68" spans="5:18" ht="12.75">
      <c r="E68">
        <v>0</v>
      </c>
      <c r="F68">
        <v>0.0369617516369297</v>
      </c>
      <c r="J68" s="5" t="s">
        <v>36</v>
      </c>
      <c r="K68" s="5">
        <f t="shared" si="40"/>
        <v>1.0058164931475548</v>
      </c>
      <c r="L68" s="5">
        <f t="shared" si="41"/>
        <v>0</v>
      </c>
      <c r="M68" s="5" t="s">
        <v>43</v>
      </c>
      <c r="N68" s="5">
        <f t="shared" si="42"/>
        <v>9</v>
      </c>
      <c r="Q68">
        <f t="shared" si="25"/>
        <v>0.8005411855315037</v>
      </c>
      <c r="R68">
        <f t="shared" si="26"/>
        <v>0.9090909090909091</v>
      </c>
    </row>
    <row r="69" spans="1:18" ht="12.75">
      <c r="A69" t="str">
        <f aca="true" t="shared" si="43" ref="A69:A74">A22</f>
        <v>maN-RED</v>
      </c>
      <c r="B69">
        <f aca="true" t="shared" si="44" ref="B69:B74">C22</f>
        <v>1</v>
      </c>
      <c r="C69">
        <f aca="true" t="shared" si="45" ref="C69:C74">W22</f>
        <v>0.9907080624958112</v>
      </c>
      <c r="D69">
        <f aca="true" t="shared" si="46" ref="D69:D74">D22</f>
        <v>18</v>
      </c>
      <c r="E69">
        <v>12</v>
      </c>
      <c r="F69">
        <v>0.96303824836307</v>
      </c>
      <c r="G69">
        <f aca="true" t="shared" si="47" ref="G69:H74">R22</f>
        <v>-6.978151418397134</v>
      </c>
      <c r="H69">
        <f t="shared" si="47"/>
        <v>2.308878605390603</v>
      </c>
      <c r="J69" s="5" t="s">
        <v>34</v>
      </c>
      <c r="K69" s="5" t="str">
        <f>A69</f>
        <v>maN-RED</v>
      </c>
      <c r="L69" s="5"/>
      <c r="M69" s="5"/>
      <c r="N69" s="5"/>
      <c r="Q69">
        <f t="shared" si="25"/>
        <v>0.4912252772002742</v>
      </c>
      <c r="R69">
        <f t="shared" si="26"/>
        <v>0.4342105263157895</v>
      </c>
    </row>
    <row r="70" spans="1:18" ht="12.75">
      <c r="A70" t="str">
        <f t="shared" si="43"/>
        <v>maN-RED</v>
      </c>
      <c r="B70">
        <f t="shared" si="44"/>
        <v>0.9777777777777777</v>
      </c>
      <c r="C70">
        <f t="shared" si="45"/>
        <v>0.9197150883730051</v>
      </c>
      <c r="D70">
        <f t="shared" si="46"/>
        <v>45</v>
      </c>
      <c r="E70">
        <v>0</v>
      </c>
      <c r="F70">
        <v>0.0525319871422214</v>
      </c>
      <c r="G70">
        <f t="shared" si="47"/>
        <v>-4.747360837659956</v>
      </c>
      <c r="H70">
        <f t="shared" si="47"/>
        <v>2.308878605390603</v>
      </c>
      <c r="J70" s="5" t="s">
        <v>35</v>
      </c>
      <c r="K70" s="5">
        <f>H69</f>
        <v>2.308878605390603</v>
      </c>
      <c r="L70" s="5"/>
      <c r="M70" s="5"/>
      <c r="N70" s="5"/>
      <c r="Q70">
        <f t="shared" si="25"/>
        <v>0.0939873494705245</v>
      </c>
      <c r="R70">
        <f t="shared" si="26"/>
        <v>0.07692307692307693</v>
      </c>
    </row>
    <row r="71" spans="1:18" ht="12.75">
      <c r="A71" t="str">
        <f t="shared" si="43"/>
        <v>maN-RED</v>
      </c>
      <c r="B71">
        <f t="shared" si="44"/>
        <v>0.9090909090909091</v>
      </c>
      <c r="C71">
        <f t="shared" si="45"/>
        <v>0.8005411855315037</v>
      </c>
      <c r="D71">
        <f t="shared" si="46"/>
        <v>22</v>
      </c>
      <c r="E71">
        <v>12</v>
      </c>
      <c r="F71">
        <v>0.947468012857778</v>
      </c>
      <c r="G71">
        <f t="shared" si="47"/>
        <v>-3.6985588150116246</v>
      </c>
      <c r="H71">
        <f t="shared" si="47"/>
        <v>2.308878605390603</v>
      </c>
      <c r="J71" s="5" t="s">
        <v>36</v>
      </c>
      <c r="K71" s="5">
        <f aca="true" t="shared" si="48" ref="K71:K76">G69</f>
        <v>-6.978151418397134</v>
      </c>
      <c r="L71" s="5">
        <f aca="true" t="shared" si="49" ref="L71:L76">B69</f>
        <v>1</v>
      </c>
      <c r="M71" s="5" t="s">
        <v>43</v>
      </c>
      <c r="N71" s="5">
        <f aca="true" t="shared" si="50" ref="N71:N76">D69</f>
        <v>18</v>
      </c>
      <c r="Q71">
        <f t="shared" si="25"/>
        <v>0.03507048720444243</v>
      </c>
      <c r="R71">
        <f t="shared" si="26"/>
        <v>0</v>
      </c>
    </row>
    <row r="72" spans="1:18" ht="12.75">
      <c r="A72" t="str">
        <f t="shared" si="43"/>
        <v>maN-RED</v>
      </c>
      <c r="B72">
        <f t="shared" si="44"/>
        <v>0.4342105263157895</v>
      </c>
      <c r="C72">
        <f t="shared" si="45"/>
        <v>0.4912252772002742</v>
      </c>
      <c r="D72">
        <f t="shared" si="46"/>
        <v>38</v>
      </c>
      <c r="E72">
        <v>0</v>
      </c>
      <c r="F72">
        <v>0.00645997293688789</v>
      </c>
      <c r="G72">
        <f t="shared" si="47"/>
        <v>-2.273776110237955</v>
      </c>
      <c r="H72">
        <f t="shared" si="47"/>
        <v>2.308878605390603</v>
      </c>
      <c r="J72" s="5" t="s">
        <v>36</v>
      </c>
      <c r="K72" s="5">
        <f t="shared" si="48"/>
        <v>-4.747360837659956</v>
      </c>
      <c r="L72" s="5">
        <f t="shared" si="49"/>
        <v>0.9777777777777777</v>
      </c>
      <c r="M72" s="5" t="s">
        <v>43</v>
      </c>
      <c r="N72" s="5">
        <f t="shared" si="50"/>
        <v>45</v>
      </c>
      <c r="Q72">
        <f t="shared" si="25"/>
        <v>0.960698715210504</v>
      </c>
      <c r="R72">
        <f t="shared" si="26"/>
        <v>0.8243243243243243</v>
      </c>
    </row>
    <row r="73" spans="1:18" ht="12.75">
      <c r="A73" t="str">
        <f t="shared" si="43"/>
        <v>maN-RED</v>
      </c>
      <c r="B73">
        <f t="shared" si="44"/>
        <v>0.07692307692307693</v>
      </c>
      <c r="C73">
        <f t="shared" si="45"/>
        <v>0.0939873494705245</v>
      </c>
      <c r="D73">
        <f t="shared" si="46"/>
        <v>13</v>
      </c>
      <c r="E73">
        <v>27</v>
      </c>
      <c r="F73">
        <v>0.993540027063112</v>
      </c>
      <c r="G73">
        <f t="shared" si="47"/>
        <v>-0.04298552950077639</v>
      </c>
      <c r="H73">
        <f t="shared" si="47"/>
        <v>2.308878605390603</v>
      </c>
      <c r="J73" s="5" t="s">
        <v>36</v>
      </c>
      <c r="K73" s="5">
        <f t="shared" si="48"/>
        <v>-3.6985588150116246</v>
      </c>
      <c r="L73" s="5">
        <f t="shared" si="49"/>
        <v>0.9090909090909091</v>
      </c>
      <c r="M73" s="5" t="s">
        <v>43</v>
      </c>
      <c r="N73" s="5">
        <f t="shared" si="50"/>
        <v>22</v>
      </c>
      <c r="Q73">
        <f t="shared" si="25"/>
        <v>0.7242442240195015</v>
      </c>
      <c r="R73">
        <f t="shared" si="26"/>
        <v>0.6722222222222223</v>
      </c>
    </row>
    <row r="74" spans="1:18" ht="12.75">
      <c r="A74" t="str">
        <f t="shared" si="43"/>
        <v>maN-RED</v>
      </c>
      <c r="B74">
        <f t="shared" si="44"/>
        <v>0</v>
      </c>
      <c r="C74">
        <f t="shared" si="45"/>
        <v>0.03507048720444243</v>
      </c>
      <c r="D74">
        <f t="shared" si="46"/>
        <v>13</v>
      </c>
      <c r="E74">
        <v>0</v>
      </c>
      <c r="F74" s="20">
        <v>0.000928381676208261</v>
      </c>
      <c r="G74">
        <f t="shared" si="47"/>
        <v>1.0058164931475548</v>
      </c>
      <c r="H74">
        <f t="shared" si="47"/>
        <v>2.308878605390603</v>
      </c>
      <c r="J74" s="5" t="s">
        <v>36</v>
      </c>
      <c r="K74" s="5">
        <f t="shared" si="48"/>
        <v>-2.273776110237955</v>
      </c>
      <c r="L74" s="5">
        <f t="shared" si="49"/>
        <v>0.4342105263157895</v>
      </c>
      <c r="M74" s="5" t="s">
        <v>43</v>
      </c>
      <c r="N74" s="5">
        <f t="shared" si="50"/>
        <v>38</v>
      </c>
      <c r="Q74">
        <f t="shared" si="25"/>
        <v>0.47921474410576115</v>
      </c>
      <c r="R74">
        <f t="shared" si="26"/>
        <v>0.5</v>
      </c>
    </row>
    <row r="75" spans="5:18" ht="12.75">
      <c r="E75">
        <v>4</v>
      </c>
      <c r="F75">
        <v>0.999071618323791</v>
      </c>
      <c r="J75" s="5" t="s">
        <v>36</v>
      </c>
      <c r="K75" s="5">
        <f t="shared" si="48"/>
        <v>-0.04298552950077639</v>
      </c>
      <c r="L75" s="5">
        <f t="shared" si="49"/>
        <v>0.07692307692307693</v>
      </c>
      <c r="M75" s="5" t="s">
        <v>43</v>
      </c>
      <c r="N75" s="5">
        <f t="shared" si="50"/>
        <v>13</v>
      </c>
      <c r="Q75">
        <f t="shared" si="25"/>
        <v>0.1812395860665328</v>
      </c>
      <c r="R75">
        <f t="shared" si="26"/>
        <v>0.3333333333333333</v>
      </c>
    </row>
    <row r="76" spans="10:18" ht="12.75">
      <c r="J76" s="5" t="s">
        <v>36</v>
      </c>
      <c r="K76" s="5">
        <f t="shared" si="48"/>
        <v>1.0058164931475548</v>
      </c>
      <c r="L76" s="5">
        <f t="shared" si="49"/>
        <v>0</v>
      </c>
      <c r="M76" s="5" t="s">
        <v>43</v>
      </c>
      <c r="N76" s="5">
        <f t="shared" si="50"/>
        <v>13</v>
      </c>
      <c r="Q76">
        <f t="shared" si="25"/>
        <v>0.023231007745864857</v>
      </c>
      <c r="R76">
        <f t="shared" si="26"/>
        <v>0.05555555555555555</v>
      </c>
    </row>
    <row r="77" spans="1:18" ht="12.75">
      <c r="A77" t="str">
        <f aca="true" t="shared" si="51" ref="A77:A82">A28</f>
        <v>paN- noun</v>
      </c>
      <c r="B77">
        <f aca="true" t="shared" si="52" ref="B77:B82">C28</f>
        <v>0.8243243243243243</v>
      </c>
      <c r="C77">
        <f aca="true" t="shared" si="53" ref="C77:C82">W28</f>
        <v>0.960698715210504</v>
      </c>
      <c r="D77">
        <f aca="true" t="shared" si="54" ref="D77:D82">D28</f>
        <v>37</v>
      </c>
      <c r="G77">
        <f aca="true" t="shared" si="55" ref="G77:H82">R28</f>
        <v>-6.978151418397134</v>
      </c>
      <c r="H77">
        <f t="shared" si="55"/>
        <v>3.781747780515111</v>
      </c>
      <c r="J77" s="5" t="s">
        <v>34</v>
      </c>
      <c r="K77" s="5" t="str">
        <f>A77</f>
        <v>paN- noun</v>
      </c>
      <c r="L77" s="5"/>
      <c r="M77" s="5"/>
      <c r="N77" s="5"/>
      <c r="Q77">
        <f t="shared" si="25"/>
        <v>0.008263868356310693</v>
      </c>
      <c r="R77">
        <f t="shared" si="26"/>
        <v>0</v>
      </c>
    </row>
    <row r="78" spans="1:18" ht="12.75">
      <c r="A78" t="str">
        <f t="shared" si="51"/>
        <v>paN- noun</v>
      </c>
      <c r="B78">
        <f t="shared" si="52"/>
        <v>0.6722222222222223</v>
      </c>
      <c r="C78">
        <f t="shared" si="53"/>
        <v>0.7242442240195015</v>
      </c>
      <c r="D78">
        <f t="shared" si="54"/>
        <v>90</v>
      </c>
      <c r="G78">
        <f t="shared" si="55"/>
        <v>-4.747360837659956</v>
      </c>
      <c r="H78">
        <f t="shared" si="55"/>
        <v>3.781747780515111</v>
      </c>
      <c r="J78" s="5" t="s">
        <v>35</v>
      </c>
      <c r="K78" s="5">
        <f>H77</f>
        <v>3.781747780515111</v>
      </c>
      <c r="L78" s="5"/>
      <c r="M78" s="5"/>
      <c r="N78" s="5"/>
      <c r="Q78">
        <f t="shared" si="25"/>
        <v>0.6890199187879288</v>
      </c>
      <c r="R78">
        <f t="shared" si="26"/>
        <v>0.5</v>
      </c>
    </row>
    <row r="79" spans="1:18" ht="12.75">
      <c r="A79" t="str">
        <f t="shared" si="51"/>
        <v>paN- noun</v>
      </c>
      <c r="B79">
        <f t="shared" si="52"/>
        <v>0.5</v>
      </c>
      <c r="C79">
        <f t="shared" si="53"/>
        <v>0.47921474410576115</v>
      </c>
      <c r="D79">
        <f t="shared" si="54"/>
        <v>19</v>
      </c>
      <c r="G79">
        <f t="shared" si="55"/>
        <v>-3.6985588150116246</v>
      </c>
      <c r="H79">
        <f t="shared" si="55"/>
        <v>3.781747780515111</v>
      </c>
      <c r="J79" s="5" t="s">
        <v>36</v>
      </c>
      <c r="K79" s="5">
        <f aca="true" t="shared" si="56" ref="K79:K84">G77</f>
        <v>-6.978151418397134</v>
      </c>
      <c r="L79" s="5">
        <f aca="true" t="shared" si="57" ref="L79:L84">B77</f>
        <v>0.8243243243243243</v>
      </c>
      <c r="M79" s="5" t="s">
        <v>43</v>
      </c>
      <c r="N79" s="5">
        <f aca="true" t="shared" si="58" ref="N79:N84">D77</f>
        <v>37</v>
      </c>
      <c r="Q79">
        <f t="shared" si="25"/>
        <v>0.19228210564463533</v>
      </c>
      <c r="R79">
        <f t="shared" si="26"/>
        <v>0.2777777777777778</v>
      </c>
    </row>
    <row r="80" spans="1:18" ht="12.75">
      <c r="A80" t="str">
        <f t="shared" si="51"/>
        <v>paN- noun</v>
      </c>
      <c r="B80">
        <f t="shared" si="52"/>
        <v>0.3333333333333333</v>
      </c>
      <c r="C80">
        <f t="shared" si="53"/>
        <v>0.1812395860665328</v>
      </c>
      <c r="D80">
        <f t="shared" si="54"/>
        <v>45</v>
      </c>
      <c r="G80">
        <f t="shared" si="55"/>
        <v>-2.273776110237955</v>
      </c>
      <c r="H80">
        <f t="shared" si="55"/>
        <v>3.781747780515111</v>
      </c>
      <c r="J80" s="5" t="s">
        <v>36</v>
      </c>
      <c r="K80" s="5">
        <f t="shared" si="56"/>
        <v>-4.747360837659956</v>
      </c>
      <c r="L80" s="5">
        <f t="shared" si="57"/>
        <v>0.6722222222222223</v>
      </c>
      <c r="M80" s="5" t="s">
        <v>43</v>
      </c>
      <c r="N80" s="5">
        <f t="shared" si="58"/>
        <v>90</v>
      </c>
      <c r="Q80">
        <f t="shared" si="25"/>
        <v>0.07698383482104115</v>
      </c>
      <c r="R80">
        <f t="shared" si="26"/>
        <v>0.2857142857142857</v>
      </c>
    </row>
    <row r="81" spans="1:18" ht="12.75">
      <c r="A81" t="str">
        <f t="shared" si="51"/>
        <v>paN- noun</v>
      </c>
      <c r="B81">
        <f t="shared" si="52"/>
        <v>0.05555555555555555</v>
      </c>
      <c r="C81">
        <f t="shared" si="53"/>
        <v>0.023231007745864857</v>
      </c>
      <c r="D81">
        <f t="shared" si="54"/>
        <v>18</v>
      </c>
      <c r="G81">
        <f t="shared" si="55"/>
        <v>-0.04298552950077639</v>
      </c>
      <c r="H81">
        <f t="shared" si="55"/>
        <v>3.781747780515111</v>
      </c>
      <c r="J81" s="5" t="s">
        <v>36</v>
      </c>
      <c r="K81" s="5">
        <f t="shared" si="56"/>
        <v>-3.6985588150116246</v>
      </c>
      <c r="L81" s="5">
        <f t="shared" si="57"/>
        <v>0.5</v>
      </c>
      <c r="M81" s="5" t="s">
        <v>43</v>
      </c>
      <c r="N81" s="5">
        <f t="shared" si="58"/>
        <v>19</v>
      </c>
      <c r="Q81">
        <f t="shared" si="25"/>
        <v>0.019669240778126495</v>
      </c>
      <c r="R81">
        <f t="shared" si="26"/>
        <v>0.07894736842105263</v>
      </c>
    </row>
    <row r="82" spans="1:18" ht="12.75">
      <c r="A82" t="str">
        <f t="shared" si="51"/>
        <v>paN- noun</v>
      </c>
      <c r="B82">
        <f t="shared" si="52"/>
        <v>0</v>
      </c>
      <c r="C82">
        <f t="shared" si="53"/>
        <v>0.008263868356310693</v>
      </c>
      <c r="D82">
        <f t="shared" si="54"/>
        <v>27</v>
      </c>
      <c r="G82">
        <f t="shared" si="55"/>
        <v>1.0058164931475548</v>
      </c>
      <c r="H82">
        <f t="shared" si="55"/>
        <v>3.781747780515111</v>
      </c>
      <c r="J82" s="5" t="s">
        <v>36</v>
      </c>
      <c r="K82" s="5">
        <f t="shared" si="56"/>
        <v>-2.273776110237955</v>
      </c>
      <c r="L82" s="5">
        <f t="shared" si="57"/>
        <v>0.3333333333333333</v>
      </c>
      <c r="M82" s="5" t="s">
        <v>43</v>
      </c>
      <c r="N82" s="5">
        <f t="shared" si="58"/>
        <v>45</v>
      </c>
      <c r="Q82">
        <f t="shared" si="25"/>
        <v>0.0021510956033012965</v>
      </c>
      <c r="R82">
        <f t="shared" si="26"/>
        <v>0</v>
      </c>
    </row>
    <row r="83" spans="10:18" ht="12.75">
      <c r="J83" s="5" t="s">
        <v>36</v>
      </c>
      <c r="K83" s="5">
        <f t="shared" si="56"/>
        <v>-0.04298552950077639</v>
      </c>
      <c r="L83" s="5">
        <f t="shared" si="57"/>
        <v>0.05555555555555555</v>
      </c>
      <c r="M83" s="5" t="s">
        <v>43</v>
      </c>
      <c r="N83" s="5">
        <f t="shared" si="58"/>
        <v>18</v>
      </c>
      <c r="Q83">
        <f t="shared" si="25"/>
        <v>0.0007547065307399426</v>
      </c>
      <c r="R83">
        <f t="shared" si="26"/>
        <v>0</v>
      </c>
    </row>
    <row r="84" spans="10:14" ht="12.75">
      <c r="J84" s="5" t="s">
        <v>36</v>
      </c>
      <c r="K84" s="5">
        <f t="shared" si="56"/>
        <v>1.0058164931475548</v>
      </c>
      <c r="L84" s="5">
        <f t="shared" si="57"/>
        <v>0</v>
      </c>
      <c r="M84" s="5" t="s">
        <v>43</v>
      </c>
      <c r="N84" s="5">
        <f t="shared" si="58"/>
        <v>27</v>
      </c>
    </row>
    <row r="85" spans="1:14" ht="12.75">
      <c r="A85" t="str">
        <f aca="true" t="shared" si="59" ref="A85:A90">A34</f>
        <v>paN- reserv.</v>
      </c>
      <c r="B85">
        <f aca="true" t="shared" si="60" ref="B85:B90">C34</f>
        <v>0.5</v>
      </c>
      <c r="C85">
        <f aca="true" t="shared" si="61" ref="C85:C90">W34</f>
        <v>0.6890199187879288</v>
      </c>
      <c r="D85">
        <f aca="true" t="shared" si="62" ref="D85:D90">D34</f>
        <v>9</v>
      </c>
      <c r="G85">
        <f aca="true" t="shared" si="63" ref="G85:H90">R34</f>
        <v>-6.978151418397134</v>
      </c>
      <c r="H85">
        <f t="shared" si="63"/>
        <v>6.182610100673127</v>
      </c>
      <c r="J85" s="5" t="s">
        <v>34</v>
      </c>
      <c r="K85" s="5" t="str">
        <f>A85</f>
        <v>paN- reserv.</v>
      </c>
      <c r="L85" s="5"/>
      <c r="M85" s="5"/>
      <c r="N85" s="5"/>
    </row>
    <row r="86" spans="1:14" ht="12.75">
      <c r="A86" t="str">
        <f t="shared" si="59"/>
        <v>paN- reserv.</v>
      </c>
      <c r="B86">
        <f t="shared" si="60"/>
        <v>0.2777777777777778</v>
      </c>
      <c r="C86">
        <f t="shared" si="61"/>
        <v>0.19228210564463533</v>
      </c>
      <c r="D86">
        <f t="shared" si="62"/>
        <v>18</v>
      </c>
      <c r="G86">
        <f t="shared" si="63"/>
        <v>-4.747360837659956</v>
      </c>
      <c r="H86">
        <f t="shared" si="63"/>
        <v>6.182610100673127</v>
      </c>
      <c r="J86" s="5" t="s">
        <v>35</v>
      </c>
      <c r="K86" s="5">
        <f>H85</f>
        <v>6.182610100673127</v>
      </c>
      <c r="L86" s="5"/>
      <c r="M86" s="5"/>
      <c r="N86" s="5"/>
    </row>
    <row r="87" spans="1:14" ht="12.75">
      <c r="A87" t="str">
        <f t="shared" si="59"/>
        <v>paN- reserv.</v>
      </c>
      <c r="B87">
        <f t="shared" si="60"/>
        <v>0.2857142857142857</v>
      </c>
      <c r="C87">
        <f t="shared" si="61"/>
        <v>0.07698383482104115</v>
      </c>
      <c r="D87">
        <f t="shared" si="62"/>
        <v>7</v>
      </c>
      <c r="G87">
        <f t="shared" si="63"/>
        <v>-3.6985588150116246</v>
      </c>
      <c r="H87">
        <f t="shared" si="63"/>
        <v>6.182610100673127</v>
      </c>
      <c r="J87" s="5" t="s">
        <v>36</v>
      </c>
      <c r="K87" s="5">
        <f aca="true" t="shared" si="64" ref="K87:K92">G85</f>
        <v>-6.978151418397134</v>
      </c>
      <c r="L87" s="5">
        <f aca="true" t="shared" si="65" ref="L87:L92">B85</f>
        <v>0.5</v>
      </c>
      <c r="M87" s="5" t="s">
        <v>43</v>
      </c>
      <c r="N87" s="5">
        <f aca="true" t="shared" si="66" ref="N87:N92">D85</f>
        <v>9</v>
      </c>
    </row>
    <row r="88" spans="1:14" ht="12.75">
      <c r="A88" t="str">
        <f t="shared" si="59"/>
        <v>paN- reserv.</v>
      </c>
      <c r="B88">
        <f t="shared" si="60"/>
        <v>0.07894736842105263</v>
      </c>
      <c r="C88">
        <f t="shared" si="61"/>
        <v>0.019669240778126495</v>
      </c>
      <c r="D88">
        <f t="shared" si="62"/>
        <v>19</v>
      </c>
      <c r="G88">
        <f t="shared" si="63"/>
        <v>-2.273776110237955</v>
      </c>
      <c r="H88">
        <f t="shared" si="63"/>
        <v>6.182610100673127</v>
      </c>
      <c r="J88" s="5" t="s">
        <v>36</v>
      </c>
      <c r="K88" s="5">
        <f t="shared" si="64"/>
        <v>-4.747360837659956</v>
      </c>
      <c r="L88" s="5">
        <f t="shared" si="65"/>
        <v>0.2777777777777778</v>
      </c>
      <c r="M88" s="5" t="s">
        <v>43</v>
      </c>
      <c r="N88" s="5">
        <f t="shared" si="66"/>
        <v>18</v>
      </c>
    </row>
    <row r="89" spans="1:14" ht="12.75">
      <c r="A89" t="str">
        <f t="shared" si="59"/>
        <v>paN- reserv.</v>
      </c>
      <c r="B89">
        <f t="shared" si="60"/>
        <v>0</v>
      </c>
      <c r="C89">
        <f t="shared" si="61"/>
        <v>0.0021510956033012965</v>
      </c>
      <c r="D89">
        <f t="shared" si="62"/>
        <v>7</v>
      </c>
      <c r="G89">
        <f t="shared" si="63"/>
        <v>-0.04298552950077639</v>
      </c>
      <c r="H89">
        <f t="shared" si="63"/>
        <v>6.182610100673127</v>
      </c>
      <c r="J89" s="5" t="s">
        <v>36</v>
      </c>
      <c r="K89" s="5">
        <f t="shared" si="64"/>
        <v>-3.6985588150116246</v>
      </c>
      <c r="L89" s="5">
        <f t="shared" si="65"/>
        <v>0.2857142857142857</v>
      </c>
      <c r="M89" s="5" t="s">
        <v>43</v>
      </c>
      <c r="N89" s="5">
        <f t="shared" si="66"/>
        <v>7</v>
      </c>
    </row>
    <row r="90" spans="1:14" ht="12.75">
      <c r="A90" t="str">
        <f t="shared" si="59"/>
        <v>paN- reserv.</v>
      </c>
      <c r="B90">
        <f t="shared" si="60"/>
        <v>0</v>
      </c>
      <c r="C90">
        <f t="shared" si="61"/>
        <v>0.0007547065307399426</v>
      </c>
      <c r="D90">
        <f t="shared" si="62"/>
        <v>4</v>
      </c>
      <c r="G90">
        <f t="shared" si="63"/>
        <v>1.0058164931475548</v>
      </c>
      <c r="H90">
        <f t="shared" si="63"/>
        <v>6.182610100673127</v>
      </c>
      <c r="J90" s="5" t="s">
        <v>36</v>
      </c>
      <c r="K90" s="5">
        <f t="shared" si="64"/>
        <v>-2.273776110237955</v>
      </c>
      <c r="L90" s="5">
        <f t="shared" si="65"/>
        <v>0.07894736842105263</v>
      </c>
      <c r="M90" s="5" t="s">
        <v>43</v>
      </c>
      <c r="N90" s="5">
        <f t="shared" si="66"/>
        <v>19</v>
      </c>
    </row>
    <row r="91" spans="10:14" ht="12.75">
      <c r="J91" s="5" t="s">
        <v>36</v>
      </c>
      <c r="K91" s="5">
        <f t="shared" si="64"/>
        <v>-0.04298552950077639</v>
      </c>
      <c r="L91" s="5">
        <f t="shared" si="65"/>
        <v>0</v>
      </c>
      <c r="M91" s="5" t="s">
        <v>43</v>
      </c>
      <c r="N91" s="5">
        <f t="shared" si="66"/>
        <v>7</v>
      </c>
    </row>
    <row r="92" spans="10:14" ht="12.75">
      <c r="J92" s="5" t="s">
        <v>36</v>
      </c>
      <c r="K92" s="5">
        <f t="shared" si="64"/>
        <v>1.0058164931475548</v>
      </c>
      <c r="L92" s="5">
        <f t="shared" si="65"/>
        <v>0</v>
      </c>
      <c r="M92" s="5" t="s">
        <v>43</v>
      </c>
      <c r="N92" s="5">
        <f t="shared" si="66"/>
        <v>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kzuraw</dc:creator>
  <cp:keywords/>
  <dc:description/>
  <cp:lastModifiedBy>xxx</cp:lastModifiedBy>
  <dcterms:created xsi:type="dcterms:W3CDTF">2013-06-19T20:24:50Z</dcterms:created>
  <dcterms:modified xsi:type="dcterms:W3CDTF">2020-09-12T04:54:00Z</dcterms:modified>
  <cp:category/>
  <cp:version/>
  <cp:contentType/>
  <cp:contentStatus/>
</cp:coreProperties>
</file>